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patrick.londa/Desktop/"/>
    </mc:Choice>
  </mc:AlternateContent>
  <bookViews>
    <workbookView xWindow="0" yWindow="460" windowWidth="19540" windowHeight="8220"/>
  </bookViews>
  <sheets>
    <sheet name="ROI Calculation Worksheet" sheetId="5" r:id="rId1"/>
    <sheet name="Summary" sheetId="4" r:id="rId2"/>
    <sheet name="Chart Data" sheetId="6" r:id="rId3"/>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6" i="5" l="1"/>
  <c r="D34" i="5"/>
  <c r="E9" i="6"/>
  <c r="F9" i="6"/>
  <c r="D9" i="6"/>
  <c r="E2" i="6"/>
  <c r="F2" i="6"/>
  <c r="D2" i="6"/>
  <c r="D29" i="5"/>
  <c r="D31" i="5"/>
  <c r="F34" i="5"/>
  <c r="D35" i="5"/>
  <c r="F35" i="5"/>
  <c r="D30" i="5"/>
  <c r="D58" i="5"/>
  <c r="D60" i="5"/>
  <c r="F60" i="5"/>
  <c r="D61" i="5"/>
  <c r="F61" i="5"/>
  <c r="F65" i="5"/>
  <c r="F67" i="5"/>
  <c r="D59" i="5"/>
  <c r="F59" i="5"/>
  <c r="D152" i="5"/>
  <c r="D154" i="5"/>
  <c r="D153" i="5"/>
  <c r="J119" i="5"/>
  <c r="E120" i="5"/>
  <c r="F37" i="5"/>
  <c r="F62" i="5"/>
  <c r="D63" i="5"/>
  <c r="F79" i="5"/>
  <c r="F80" i="5"/>
  <c r="F77" i="5"/>
  <c r="D32" i="5"/>
  <c r="D37" i="5"/>
  <c r="D65" i="5"/>
  <c r="D67" i="5"/>
  <c r="F88" i="5"/>
  <c r="D20" i="4"/>
  <c r="E20" i="4"/>
  <c r="F20" i="4"/>
  <c r="F30" i="5"/>
  <c r="F29" i="5"/>
  <c r="D38" i="5"/>
  <c r="D39" i="5"/>
  <c r="C22" i="6"/>
  <c r="D10" i="6"/>
  <c r="F69" i="5"/>
  <c r="D24" i="6"/>
  <c r="F31" i="5"/>
  <c r="F43" i="5"/>
  <c r="D3" i="6"/>
  <c r="E3" i="6"/>
  <c r="F3" i="6"/>
  <c r="C17" i="6"/>
  <c r="I12" i="4"/>
  <c r="F70" i="5"/>
  <c r="F87" i="5"/>
  <c r="D22" i="4"/>
  <c r="F32" i="5"/>
  <c r="D12" i="6"/>
  <c r="E22" i="4"/>
  <c r="F38" i="5"/>
  <c r="F86" i="5"/>
  <c r="D19" i="4"/>
  <c r="E12" i="6"/>
  <c r="F22" i="4"/>
  <c r="F12" i="6"/>
  <c r="F10" i="6"/>
  <c r="E19" i="4"/>
  <c r="F19" i="4"/>
  <c r="D18" i="6"/>
  <c r="D4" i="6"/>
  <c r="E4" i="6"/>
  <c r="F4" i="6"/>
  <c r="F39" i="5"/>
  <c r="F42" i="5"/>
  <c r="F40" i="5"/>
  <c r="B26" i="4"/>
  <c r="I13" i="4"/>
  <c r="E10" i="6"/>
  <c r="D19" i="6"/>
  <c r="G12" i="4"/>
  <c r="D5" i="6"/>
  <c r="D21" i="4"/>
  <c r="E21" i="4"/>
  <c r="F89" i="5"/>
  <c r="F41" i="5"/>
  <c r="F91" i="5"/>
  <c r="D23" i="4"/>
  <c r="F90" i="5"/>
  <c r="E5" i="6"/>
  <c r="G13" i="4"/>
  <c r="F21" i="4"/>
  <c r="F5" i="6"/>
  <c r="E23" i="4"/>
  <c r="F23" i="4"/>
  <c r="B27" i="4"/>
</calcChain>
</file>

<file path=xl/sharedStrings.xml><?xml version="1.0" encoding="utf-8"?>
<sst xmlns="http://schemas.openxmlformats.org/spreadsheetml/2006/main" count="252" uniqueCount="218">
  <si>
    <t>Monthly</t>
  </si>
  <si>
    <t>Annually</t>
  </si>
  <si>
    <t>Over 3 Years</t>
  </si>
  <si>
    <t>Total Cost Savings</t>
  </si>
  <si>
    <t xml:space="preserve">  ▪  This ROI calculates data for two separate Code Collaborator value propositions: 1. Spend less time doing reviews  2. Find more defects in the time spent (while defects are still in Dev).</t>
  </si>
  <si>
    <t xml:space="preserve">  ▪  The default values used here assume 25 person team with 4 people doing each reviews for a total of 100 reviews per month (a fairly low review rate).  </t>
  </si>
  <si>
    <t xml:space="preserve">  ▪  Cost to fix defects comes from industry standard information and Smart Bear customer benchmarks (see ROI Calculation Worksheet for more details)</t>
  </si>
  <si>
    <t>Results</t>
  </si>
  <si>
    <t>But they only make the ROI stronger. We also did not attempt to quantify the “softer” benefits: overall improved code quality, support of best practices, improved communication,</t>
  </si>
  <si>
    <t>better collaboration, stronger team spirit, more maintainable code, knowledge spread throughout the team, and a safe way for junior programmers to contribute.</t>
  </si>
  <si>
    <r>
      <t xml:space="preserve">Equals </t>
    </r>
    <r>
      <rPr>
        <i/>
        <sz val="10"/>
        <rFont val="Arial"/>
        <family val="2"/>
      </rPr>
      <t>Number of reviewers</t>
    </r>
    <r>
      <rPr>
        <sz val="10"/>
        <rFont val="Arial"/>
      </rPr>
      <t xml:space="preserve"> * </t>
    </r>
    <r>
      <rPr>
        <i/>
        <sz val="10"/>
        <rFont val="Arial"/>
        <family val="2"/>
      </rPr>
      <t>Hours spent per review</t>
    </r>
  </si>
  <si>
    <r>
      <t xml:space="preserve">Equals </t>
    </r>
    <r>
      <rPr>
        <i/>
        <sz val="10"/>
        <rFont val="Arial"/>
        <family val="2"/>
      </rPr>
      <t>Total cost to find bugs / # Defects found per review / # reviews per month</t>
    </r>
  </si>
  <si>
    <r>
      <t xml:space="preserve">Equals </t>
    </r>
    <r>
      <rPr>
        <i/>
        <sz val="10"/>
        <rFont val="Arial"/>
        <family val="2"/>
      </rPr>
      <t>Cost to find bugs w/ current process - Cost to find bugs w/ CC</t>
    </r>
  </si>
  <si>
    <r>
      <t xml:space="preserve">Equals </t>
    </r>
    <r>
      <rPr>
        <i/>
        <sz val="10"/>
        <rFont val="Arial"/>
        <family val="2"/>
      </rPr>
      <t>Defects found per review</t>
    </r>
    <r>
      <rPr>
        <sz val="10"/>
        <rFont val="Arial"/>
      </rPr>
      <t xml:space="preserve"> (a Step 1 input) * </t>
    </r>
    <r>
      <rPr>
        <i/>
        <sz val="10"/>
        <rFont val="Arial"/>
        <family val="2"/>
      </rPr>
      <t>% more defects found and fixed using CC</t>
    </r>
  </si>
  <si>
    <t>Monthly Cost to find and fix bugs that progressed beyond Dev</t>
  </si>
  <si>
    <r>
      <t xml:space="preserve">Cost per review to find and fix additional defects that made it past dev. Equals
</t>
    </r>
    <r>
      <rPr>
        <i/>
        <sz val="10"/>
        <rFont val="Arial"/>
        <family val="2"/>
      </rPr>
      <t># of addl' bugs that slip through a review</t>
    </r>
    <r>
      <rPr>
        <sz val="10"/>
        <rFont val="Arial"/>
      </rPr>
      <t xml:space="preserve"> * </t>
    </r>
    <r>
      <rPr>
        <i/>
        <sz val="10"/>
        <rFont val="Arial"/>
        <family val="2"/>
      </rPr>
      <t>Weighted Avg. Cost</t>
    </r>
  </si>
  <si>
    <t xml:space="preserve">One customer surveyed (Customer B below) found 18% more defects, while another (Customer A) found 100% more. We'll choose 30% as a default but feel free to change it. If your current code review process is not finding many bugs, then you should probably increase this value. </t>
  </si>
  <si>
    <t>Money Saved Finding Defects Sooner - Per Month</t>
  </si>
  <si>
    <t xml:space="preserve">Customer A is a national division of a multi-national corporation, with sales in the $100-300M/year range. Their division has hundreds of programmers working on a variety of projects, </t>
  </si>
  <si>
    <t>Other useful metrics:</t>
  </si>
  <si>
    <t>That's a SAVINGS PER PROGRAMMER PER 10 HRs of Review</t>
  </si>
  <si>
    <t xml:space="preserve">  ▪  As a benchmark, their cost of a developer's time is $63.</t>
  </si>
  <si>
    <t>Background, Benefits and Facts</t>
  </si>
  <si>
    <r>
      <t xml:space="preserve">  ▪  We found lightweight code review to be equally effective at finding bugs as heavyweight processes, but substantially more efficient, with reviews taking 1/5th - 1/7th the time of their</t>
    </r>
    <r>
      <rPr>
        <sz val="12"/>
        <color indexed="53"/>
        <rFont val="Times New Roman"/>
        <family val="1"/>
      </rPr>
      <t/>
    </r>
  </si>
  <si>
    <t xml:space="preserve">       heavyweight counterparts.</t>
  </si>
  <si>
    <t xml:space="preserve">  ▪  You can review on your own schedule, at your convenience. Days are not disrupted with meetings, and meetings don’t get sidetracked onto other topics</t>
  </si>
  <si>
    <t xml:space="preserve">According to one customer, costs to find and fix bugs were   </t>
  </si>
  <si>
    <t xml:space="preserve">  ▪  During QA: $33,000 total cost to find and fix bugs in QA. They found 163 bugs. Cost per bug found in QA = $202 / bug  (which is about 8X the cost per bug in Dev)</t>
  </si>
  <si>
    <t xml:space="preserve">  ▪  Once released to customers: $141,000 total cost to fix bugs that reach customers. Customers found 141 bugs. Cost per bug found after release = $1000/bug (about 40X the cost per bug in Dev)</t>
  </si>
  <si>
    <t>Data from Customer Use</t>
  </si>
  <si>
    <t>Cost to fix defects in QA</t>
  </si>
  <si>
    <t>Cost to fix defects in Dev</t>
  </si>
  <si>
    <t>Cost to fix defects at Customer</t>
  </si>
  <si>
    <t>Percentage of bugs found in QA vs Customer</t>
  </si>
  <si>
    <t>Costs to Fix Bugs from Various Sources</t>
  </si>
  <si>
    <t>Current Process</t>
  </si>
  <si>
    <t>Defects found per review</t>
  </si>
  <si>
    <t>Facts</t>
  </si>
  <si>
    <t># Reviews Per Month</t>
  </si>
  <si>
    <t>Percent Cost Savings</t>
  </si>
  <si>
    <t>Percent Time Savings</t>
  </si>
  <si>
    <t>Additional Information</t>
  </si>
  <si>
    <r>
      <t>¨</t>
    </r>
    <r>
      <rPr>
        <sz val="10"/>
        <rFont val="Arial"/>
      </rPr>
      <t xml:space="preserve">  Developers actually DO code review when it's so simple.</t>
    </r>
  </si>
  <si>
    <t>Base License Fee</t>
  </si>
  <si>
    <t>Cost per month</t>
  </si>
  <si>
    <t>X</t>
  </si>
  <si>
    <t>8X</t>
  </si>
  <si>
    <t>100X (HP)</t>
  </si>
  <si>
    <t>40X</t>
  </si>
  <si>
    <t>Note: This information is outlined in detail in the free book, Best Kept Secrets for Peer Code Review, available at www.CodeReviewBook.com.</t>
  </si>
  <si>
    <t>10-12X</t>
  </si>
  <si>
    <t>30X</t>
  </si>
  <si>
    <t>Costs for Customer detailed in book</t>
  </si>
  <si>
    <t>Customer A</t>
  </si>
  <si>
    <t>If each programmer now spends 10 hours per project reviewing code rather than 40, that saves $1800 per programmer per project.</t>
  </si>
  <si>
    <t>Customer B</t>
  </si>
  <si>
    <t>The product is designed specifically to facilitate code review, simplify the process and save time:</t>
  </si>
  <si>
    <t xml:space="preserve">Note: Indirect impact costs (cost the bugs have on your business in Support, Patches, Reputation, losing market position, Lost Business, etc) are not addressed here.  </t>
  </si>
  <si>
    <t>This customer calculates the cost of a programmer's time at $60/hr (which we consider lower than average).</t>
  </si>
  <si>
    <t>Number of people per review</t>
  </si>
  <si>
    <t>Hours spent per review (per person)</t>
  </si>
  <si>
    <t>Cost to Find Bugs</t>
  </si>
  <si>
    <t>Cost per Defect</t>
  </si>
  <si>
    <t>Avg review time to find one bug</t>
  </si>
  <si>
    <t>Hourly cost of a developer</t>
  </si>
  <si>
    <t>Assumptions &amp; Background</t>
  </si>
  <si>
    <t>Labor cost per hour</t>
  </si>
  <si>
    <t xml:space="preserve"> </t>
  </si>
  <si>
    <t xml:space="preserve">    per month, costs to fix defects in Dev, QA, and at Customers, % of bugs found in QA vs at customers, and % more defects found using Code Collaborator.</t>
  </si>
  <si>
    <t>N/A</t>
  </si>
  <si>
    <t xml:space="preserve">       more bugs that don't go out to customers.</t>
  </si>
  <si>
    <t xml:space="preserve">       And if it's not going to do that, don't buy it!</t>
  </si>
  <si>
    <t>Number of Hours Saved in Review Time</t>
  </si>
  <si>
    <t>Number of Additional Bugs Found</t>
  </si>
  <si>
    <t xml:space="preserve">  ▪  As a benchmark, Smart Bear's team of 5 developers does 75 reviews/month. For a team of 25, that review frequency equal 375 reviews per month. </t>
  </si>
  <si>
    <t xml:space="preserve">  ▪  The spreadsheet expects input for Number of people per review, Defects found per review, Hours spent per review (per person), Labor cost per hour, # Reviews conducted</t>
  </si>
  <si>
    <t xml:space="preserve">  ▪  This ROI is designed to be customized to match your team's review needs. We've provided default values as guidelines in case your own numbers are not available.</t>
  </si>
  <si>
    <t xml:space="preserve">  ▪  You can comment directly on the code – in real-time (chat-style) or when it’s convenient</t>
  </si>
  <si>
    <t xml:space="preserve">  ▪  Since you go straight to the designated area of change, reviews are more accurate.</t>
  </si>
  <si>
    <r>
      <t xml:space="preserve">  ▪  </t>
    </r>
    <r>
      <rPr>
        <sz val="10"/>
        <rFont val="Arial"/>
      </rPr>
      <t>Find more defects in less time, which equates to better product quality and cost savings</t>
    </r>
  </si>
  <si>
    <t xml:space="preserve">  ▪  Collaborate and communicate to write better code</t>
  </si>
  <si>
    <r>
      <t xml:space="preserve">  ▪ </t>
    </r>
    <r>
      <rPr>
        <sz val="10"/>
        <rFont val="Arial"/>
      </rPr>
      <t xml:space="preserve"> Improve overall team knowledge level, resulting in better code quality</t>
    </r>
  </si>
  <si>
    <t>Costs to Find and Fix Bugs</t>
  </si>
  <si>
    <t>In Dev</t>
  </si>
  <si>
    <t>In QA</t>
  </si>
  <si>
    <t>Once Product is Released</t>
  </si>
  <si>
    <t>HP Study*</t>
  </si>
  <si>
    <t>*See Best Kept Secrets of Peer Code Review for more info on the HP study. As a manufacturing company for B2C products, HP has a very high cost to fix bugs once they're in the field.</t>
  </si>
  <si>
    <t>Number of people per review:</t>
  </si>
  <si>
    <t>Defects found per review:</t>
  </si>
  <si>
    <t>Hours spent per review (per person):</t>
  </si>
  <si>
    <t>Labor cost per hour:</t>
  </si>
  <si>
    <t># Reviews Per Month:</t>
  </si>
  <si>
    <t>Cost to find and fix additional defects Per Review</t>
  </si>
  <si>
    <t>Number of Hours Saved in Review Time Monthly</t>
  </si>
  <si>
    <t>Number of Additional Bugs Found Monthly</t>
  </si>
  <si>
    <t>MONTHLY COST SAVINGS</t>
  </si>
  <si>
    <t>ANNUAL COST SAVINGS</t>
  </si>
  <si>
    <t>Total number of developers:</t>
  </si>
  <si>
    <t>Cost per month during first year of usage.</t>
  </si>
  <si>
    <t>Annual Maintenance Fee</t>
  </si>
  <si>
    <t>Total License Cost over 3 years</t>
  </si>
  <si>
    <t>Base License fee plus 2 subsequent years of maintenance fees</t>
  </si>
  <si>
    <t>Cost to fix defects in Dev:</t>
  </si>
  <si>
    <t>Cost to fix defects in QA:</t>
  </si>
  <si>
    <t>Cost to fix defects at Customer:</t>
  </si>
  <si>
    <t>Background</t>
  </si>
  <si>
    <t>Total Cost Savings - 3 Years</t>
  </si>
  <si>
    <t>Total Cost Savings - Annually</t>
  </si>
  <si>
    <t>Total Cost Savings - Monthly</t>
  </si>
  <si>
    <t>Step 1 Calculation: SPEND LESS TIME ON REVIEWS</t>
  </si>
  <si>
    <t>Weighted Avg Cost to find and fix an add'l defect</t>
  </si>
  <si>
    <t xml:space="preserve">  ▪  During Development: $275 total cost to find and fix bugs during the Development phase. They found 11 bugs in Development. Cost per bug found in Dev = $25</t>
  </si>
  <si>
    <t>Let's assume 100 bugs were found and fixed in Code Review. Of those, 85 would otherwise have been found and fixed in QA, and 15 would otherwise have been found and fixed</t>
  </si>
  <si>
    <t>Another Set of Industry Data</t>
  </si>
  <si>
    <t xml:space="preserve">  ▪  While this number can vary widely based on many factors, the industry standard rate for finding bugs during code review is about 45% (without a tool). In other words, if 10 bugs exist </t>
  </si>
  <si>
    <t xml:space="preserve">      of the bugs (almost twice as many), in half the time.</t>
  </si>
  <si>
    <r>
      <t xml:space="preserve">  ▪  Across four studies of heavyweight inspections, the average defect detection rate was 2.6 defects per hour; our reviews were </t>
    </r>
    <r>
      <rPr>
        <i/>
        <sz val="10"/>
        <rFont val="Arial"/>
        <family val="2"/>
      </rPr>
      <t>seven times</t>
    </r>
    <r>
      <rPr>
        <sz val="10"/>
        <rFont val="Arial"/>
      </rPr>
      <t xml:space="preserve"> faster. This time savings isn’t surprising, </t>
    </r>
  </si>
  <si>
    <t xml:space="preserve">      since our reviews didn’t include two hour inspection meetings with 3-5 participants.</t>
  </si>
  <si>
    <t xml:space="preserve">       in a piece of code, developers are likely to find 4.5 of them during code review, rather than later during the QA phase or after the product is released to customers.</t>
  </si>
  <si>
    <r>
      <t>Overall results: Find twice as many bugs in 25% of the time.</t>
    </r>
    <r>
      <rPr>
        <sz val="10"/>
        <color indexed="12"/>
        <rFont val="Arial"/>
        <family val="2"/>
      </rPr>
      <t xml:space="preserve"> </t>
    </r>
  </si>
  <si>
    <t>This customer estimates that if a bug costs $X to fix when found in Development, that same bug costs 10-12X to fix when found during QA and 30X to fix when found after the product has shipped.</t>
  </si>
  <si>
    <t xml:space="preserve">Let's give a value to X: </t>
  </si>
  <si>
    <t>located across the country.</t>
  </si>
  <si>
    <t xml:space="preserve">  ▪  This customer found 18% more bugs during code review than with current process. </t>
  </si>
  <si>
    <t>Cost to fix defects in QA is defined in Step 2.</t>
  </si>
  <si>
    <t>Cost to fix defects that have reached customers is defined in Step 2.</t>
  </si>
  <si>
    <t>Step 1:    Enter data from your existing review process</t>
  </si>
  <si>
    <t xml:space="preserve">Step 2:    Enter data on your cost to fix defects </t>
  </si>
  <si>
    <r>
      <t xml:space="preserve">Average review hours spent for a developer to find one bug. 
</t>
    </r>
    <r>
      <rPr>
        <sz val="10"/>
        <color indexed="10"/>
        <rFont val="Arial"/>
        <family val="2"/>
      </rPr>
      <t>12.5 min per bug inspection rate/60 min</t>
    </r>
  </si>
  <si>
    <t>Total hours spent per review (all participants)</t>
  </si>
  <si>
    <r>
      <t xml:space="preserve">Equals </t>
    </r>
    <r>
      <rPr>
        <i/>
        <sz val="10"/>
        <rFont val="Arial"/>
        <family val="2"/>
      </rPr>
      <t>Total hours spent per review (all participants)</t>
    </r>
    <r>
      <rPr>
        <sz val="10"/>
        <rFont val="Arial"/>
      </rPr>
      <t xml:space="preserve"> * </t>
    </r>
    <r>
      <rPr>
        <i/>
        <sz val="10"/>
        <rFont val="Arial"/>
        <family val="2"/>
      </rPr>
      <t>Human cost per hour</t>
    </r>
    <r>
      <rPr>
        <sz val="10"/>
        <rFont val="Arial"/>
      </rPr>
      <t xml:space="preserve"> * </t>
    </r>
    <r>
      <rPr>
        <i/>
        <sz val="10"/>
        <rFont val="Arial"/>
        <family val="2"/>
      </rPr>
      <t>Number of reviews per month</t>
    </r>
  </si>
  <si>
    <t>after release to customers. Using the customer data above:</t>
  </si>
  <si>
    <t>Cost savings for every 100 bugs that exist in the code</t>
  </si>
  <si>
    <t>Cost to find &amp; fix bugs during Dev</t>
  </si>
  <si>
    <t>Cost to find &amp; fix bugs in QA</t>
  </si>
  <si>
    <t>Cost to find &amp; fix bugs released to customers</t>
  </si>
  <si>
    <t>Cost to find &amp; fix 85 bugs in QA and 15 at customer</t>
  </si>
  <si>
    <t>Cost to find &amp; fix 100 bugs found during Dev w/code review</t>
  </si>
  <si>
    <t>Step 2: FIND MORE DEFECTS IN DEV</t>
  </si>
  <si>
    <t>Cost Savings realized from spending less time on code reviews</t>
  </si>
  <si>
    <t>Money Saved finding defects in review vs. in QA or after release to customers</t>
  </si>
  <si>
    <t>implementation costs, the total ROI (for the first year) is about $720,000 – but that includes the entire purchase price of the software!  And, they were able to review 100%, up from 60%.</t>
  </si>
  <si>
    <t>Derived ROI Values</t>
  </si>
  <si>
    <t xml:space="preserve">How can you quantify the benefits of a code review tool? This spreadsheet provides a method to calculate how much time and money </t>
  </si>
  <si>
    <r>
      <t xml:space="preserve">  ▪  Automatically captures </t>
    </r>
    <r>
      <rPr>
        <sz val="10"/>
        <rFont val="Arial"/>
      </rPr>
      <t>review metrics for easy reporting, so you can see the benefits</t>
    </r>
  </si>
  <si>
    <r>
      <t xml:space="preserve">SUMMARY: Save Review Time </t>
    </r>
    <r>
      <rPr>
        <b/>
        <i/>
        <sz val="12"/>
        <color indexed="9"/>
        <rFont val="Arial"/>
        <family val="2"/>
      </rPr>
      <t>and</t>
    </r>
    <r>
      <rPr>
        <b/>
        <sz val="12"/>
        <color indexed="9"/>
        <rFont val="Arial"/>
        <family val="2"/>
      </rPr>
      <t xml:space="preserve"> Find Addititional Defects using Code Collaborator (Results of Steps 1, 2, and 3 on ROI Calculation Worksheet)</t>
    </r>
  </si>
  <si>
    <t>Determines the Avg cost to find and fix a defect in QA &amp; in customers' hands using dollar values entered in step 2 and the percentage of bugs you expect to find in QA vs at customers (entered above). Feel free to insert your own number here.</t>
  </si>
  <si>
    <t>Additional cost that would have been incurred when finding/fixing those 24 bugs in QA and in customers' hands (assume 80/20 split):</t>
  </si>
  <si>
    <t xml:space="preserve">  ▪  That 18% broke down as follows: 16% were bugs previously found during QA while 2% were bugs previously found at customer.</t>
  </si>
  <si>
    <r>
      <t xml:space="preserve">A typical distribution is that 80% of bugs that are not caught in development are generally caught in QA, while the remaining 20% pass through to the customer. See </t>
    </r>
    <r>
      <rPr>
        <i/>
        <sz val="10"/>
        <rFont val="Arial"/>
        <family val="2"/>
      </rPr>
      <t>Best Kept Secrets of Peer Code Review</t>
    </r>
    <r>
      <rPr>
        <sz val="10"/>
        <rFont val="Arial"/>
      </rPr>
      <t xml:space="preserve"> for more details.</t>
    </r>
  </si>
  <si>
    <t xml:space="preserve">  ▪  Differences between versions ("diffs") are highlighted so you can see them – programmers don’t have to shuffle through a bunch of printouts</t>
  </si>
  <si>
    <t xml:space="preserve"> Collaborator ROI Worksheet</t>
  </si>
  <si>
    <t>With  Collaborator</t>
  </si>
  <si>
    <t>With Collaborator</t>
  </si>
  <si>
    <r>
      <t xml:space="preserve">SUMMARY: Save Review Time </t>
    </r>
    <r>
      <rPr>
        <b/>
        <i/>
        <sz val="11"/>
        <color indexed="9"/>
        <rFont val="Arial"/>
        <family val="2"/>
      </rPr>
      <t>and</t>
    </r>
    <r>
      <rPr>
        <b/>
        <sz val="11"/>
        <color indexed="9"/>
        <rFont val="Arial"/>
        <family val="2"/>
      </rPr>
      <t xml:space="preserve"> Find Addititional Defects using  Collaborator (Results of Steps 1-3 combined with  Collaborator cost)</t>
    </r>
  </si>
  <si>
    <r>
      <t xml:space="preserve">Equals </t>
    </r>
    <r>
      <rPr>
        <i/>
        <sz val="10"/>
        <rFont val="Arial"/>
        <family val="2"/>
      </rPr>
      <t xml:space="preserve">Monthly Cost Savings Associated w/ Review Time + Monthly Cost Savings Associated w/ Addl Defects found - Cost of Collaborator. </t>
    </r>
    <r>
      <rPr>
        <sz val="10"/>
        <rFont val="Arial"/>
      </rPr>
      <t>Note that we've converted time into dollars here for consistency and to determine the ROI.</t>
    </r>
  </si>
  <si>
    <t>Cost Savings associated with use of Collaborator over a 3 year period. (Taking into consideration an annual maintenance fee of 22% for years 2 and 3)</t>
  </si>
  <si>
    <r>
      <t xml:space="preserve">Equals </t>
    </r>
    <r>
      <rPr>
        <i/>
        <sz val="10"/>
        <rFont val="Arial"/>
        <family val="2"/>
      </rPr>
      <t>(Total hours spent currently - Total hours spent using Collaborator) * Number of Reviews per month</t>
    </r>
  </si>
  <si>
    <t>Then they deployed a Collaborator pilot project that was so successful that now reviewing ALL code using Collaborator is mandatory.</t>
  </si>
  <si>
    <t>Since Collaborator finds ~4.8 bugs/hour, assume in those 10 hours each programmer finds 48 bugs. By their admission, that's twice as many as they would otherwise have found.</t>
  </si>
  <si>
    <t xml:space="preserve">The company calculated that Collaborator would save them more than $800,000 per year vs. their existing review process. When subtracting out the licensing and approximate </t>
  </si>
  <si>
    <t xml:space="preserve">Customer B is a $2-3B/year multi-national software company. They tried Collaborator in a four-month pilot project with about 50 developers and compared the results to their existing code </t>
  </si>
  <si>
    <t xml:space="preserve">  ▪  With Collaborator, they review code 33% faster than with their old process  (400 Lines of Code per hour vs 300).</t>
  </si>
  <si>
    <r>
      <t xml:space="preserve">Most of all, code reviews aren’t tedious – they can even be fun! With Collaborator, developers actually </t>
    </r>
    <r>
      <rPr>
        <i/>
        <sz val="10"/>
        <rFont val="Arial"/>
        <family val="2"/>
      </rPr>
      <t>do</t>
    </r>
    <r>
      <rPr>
        <sz val="10"/>
        <rFont val="Arial"/>
      </rPr>
      <t xml:space="preserve"> them – quickly, efficiently, and at a time that’s convenient for them.</t>
    </r>
  </si>
  <si>
    <t>How is Collaborator so much easier and more efficient than other code review methods?</t>
  </si>
  <si>
    <t>Code Review with Collaborator helps development teams…</t>
  </si>
  <si>
    <t>Annual Cost Savings Associated w/ Review Time + Annual Cost Savings Associated w/ Addl Defects found - Cost of Collaborator</t>
  </si>
  <si>
    <t>Money saved per month, based on the fact the developers find more bugs when using Collaborator.</t>
  </si>
  <si>
    <t xml:space="preserve">It's less expensive to find bugs in Development than it is in QA or once the product reaches a customer. With Collaborator, you'll find more bugs. This calculation looks at the cost of finding &amp; fixing defects if they are not found in code review, but instead progress to QA and customers. </t>
  </si>
  <si>
    <r>
      <t xml:space="preserve">Equals </t>
    </r>
    <r>
      <rPr>
        <i/>
        <sz val="10"/>
        <rFont val="Arial"/>
        <family val="2"/>
      </rPr>
      <t>Cost to Find Bugs with Collab / Cost to find bugs without</t>
    </r>
  </si>
  <si>
    <t>Collaborator is likely to save your team. Fill in your own values in the orange cells to get a personalized calculation.</t>
  </si>
  <si>
    <r>
      <t xml:space="preserve">Studies show developers find a bug every 10-15 min with  Collaborator - avg 12.5 min per bug or find 4.8 bugs/hr. Assuming you're finding the same number of bugs, this value shows how long it would take to find them with Collaborator. Equals </t>
    </r>
    <r>
      <rPr>
        <i/>
        <sz val="10"/>
        <rFont val="Arial"/>
        <family val="2"/>
      </rPr>
      <t>Defects Found</t>
    </r>
    <r>
      <rPr>
        <sz val="10"/>
        <rFont val="Arial"/>
      </rPr>
      <t xml:space="preserve"> / </t>
    </r>
    <r>
      <rPr>
        <i/>
        <sz val="10"/>
        <rFont val="Arial"/>
        <family val="2"/>
      </rPr>
      <t xml:space="preserve">4.8 bugs per hour </t>
    </r>
    <r>
      <rPr>
        <sz val="10"/>
        <rFont val="Arial"/>
      </rPr>
      <t>/</t>
    </r>
    <r>
      <rPr>
        <i/>
        <sz val="10"/>
        <rFont val="Arial"/>
        <family val="2"/>
      </rPr>
      <t xml:space="preserve"> Number of Developers</t>
    </r>
  </si>
  <si>
    <r>
      <t>We find the following two metrics clear and easy to track. They comprise the focal point of this ROI worksheet:</t>
    </r>
    <r>
      <rPr>
        <sz val="10"/>
        <rFont val="Arial"/>
      </rPr>
      <t xml:space="preserve">
  ▪  Developer time saved by using  Collaborator to do reviews - Step 1 below
  ▪  Number of bugs found - we use this number to compare the cost to find and fix bugs discovered in QA or after product release with the cost to find and fix bugs found by Dev 
      during during code review) - Step 2</t>
    </r>
  </si>
  <si>
    <r>
      <t xml:space="preserve">Equals </t>
    </r>
    <r>
      <rPr>
        <i/>
        <sz val="10"/>
        <rFont val="Arial"/>
        <family val="2"/>
      </rPr>
      <t># Add'l bugs that slip through to QA &amp; customers when not using  Collaborator * # of reviews per month</t>
    </r>
  </si>
  <si>
    <t>Maintenance renews at ~23% of the initial license cost</t>
  </si>
  <si>
    <t xml:space="preserve">  ▪  The default values here assume 25 person team with 2 people doing each review for a total of 40 reviews per month (a fairly low review rate).  </t>
  </si>
  <si>
    <t xml:space="preserve">  ▪  Cost to fix defects comes from industry standard information and SmartBear customer benchmarks.</t>
  </si>
  <si>
    <r>
      <t>See the</t>
    </r>
    <r>
      <rPr>
        <i/>
        <sz val="10"/>
        <rFont val="Arial"/>
        <family val="2"/>
      </rPr>
      <t xml:space="preserve"> Data from Customer Use</t>
    </r>
    <r>
      <rPr>
        <sz val="10"/>
        <rFont val="Arial"/>
      </rPr>
      <t xml:space="preserve"> below for more detail about these default numbers. We assume the cost to fix defects is the same with and without Collaborator.</t>
    </r>
  </si>
  <si>
    <r>
      <t xml:space="preserve">Cost to find and fix bugs that slipped through to QA and customers as a result of not finding them during review. Equals </t>
    </r>
    <r>
      <rPr>
        <i/>
        <sz val="10"/>
        <rFont val="Arial"/>
        <family val="2"/>
      </rPr>
      <t>Cost to find and fix add'l defects per review * number of reviews per month</t>
    </r>
  </si>
  <si>
    <t># additional bugs that slip through a review to QA and customers without Collaborator</t>
  </si>
  <si>
    <t>% more defects found and fixed using Collaborator</t>
  </si>
  <si>
    <t>COST OF COLLABORATOR</t>
  </si>
  <si>
    <t xml:space="preserve">This SmartBear customer previously conducted review meetings on some of its code, when time permitted or contracts dictated. These meetings tied up a team for 1.5-2 hours at a time. </t>
  </si>
  <si>
    <t>Using Collaborator, Customer A's programmers now spend 20-30 min reviewing code, for a time savings of about 75%.</t>
  </si>
  <si>
    <t>They estimate they find about twice as many bugs using Collaborator.</t>
  </si>
  <si>
    <t>So if they review for 10 hours, they're finding an additional 24 bugs per programmer per project.</t>
  </si>
  <si>
    <t>review process. This pilot program was so successful that the company deployed Collaborator to more than 1000 developers.</t>
  </si>
  <si>
    <t>One SmartBear customer</t>
  </si>
  <si>
    <t xml:space="preserve">SmartBear Software has done an extensive study on the effectiveness of tool-assisted code review, and we’ve collected specific ROI data from our customers. We’re sharing this information </t>
  </si>
  <si>
    <t>to help you decide whether our Collaborator tool for code review makes sense – and saves dollars – for your team.</t>
  </si>
  <si>
    <t xml:space="preserve">  ▪  In our case study at Cisco, which spanned 50 developers, 2500 reviews, and 3.2 million lines of code, we found that with Collaborator, developers are more likely to find 70-90% </t>
  </si>
  <si>
    <t>Collaborator ROI Summary</t>
  </si>
  <si>
    <t>This summary is based on your review data and presents an accurate overview of the ROI you can expect with Collaborator</t>
  </si>
  <si>
    <t>Savings Using Collaborator</t>
  </si>
  <si>
    <r>
      <t>Collaborator reviews are faster and more efficient than other review types, so it</t>
    </r>
    <r>
      <rPr>
        <sz val="10"/>
        <rFont val="Arial"/>
      </rPr>
      <t xml:space="preserve"> saves developers many hours per release cycle. This number is calculated in the ROI Calculation Worksheet Summary section using (</t>
    </r>
    <r>
      <rPr>
        <i/>
        <sz val="10"/>
        <rFont val="Arial"/>
        <family val="2"/>
      </rPr>
      <t>Total hours spent currently</t>
    </r>
    <r>
      <rPr>
        <sz val="10"/>
        <rFont val="Arial"/>
      </rPr>
      <t xml:space="preserve"> - </t>
    </r>
    <r>
      <rPr>
        <i/>
        <sz val="10"/>
        <rFont val="Arial"/>
        <family val="2"/>
      </rPr>
      <t>Total hours spent with Collaborator) * Number of Reviews per month</t>
    </r>
    <r>
      <rPr>
        <sz val="10"/>
        <rFont val="Arial"/>
      </rPr>
      <t>.</t>
    </r>
  </si>
  <si>
    <r>
      <t xml:space="preserve">Collaborator helps teams find this many additional bugs per month that would otherwise have slipped through to QA and to customers. This value comes from the </t>
    </r>
    <r>
      <rPr>
        <i/>
        <sz val="10"/>
        <rFont val="Arial"/>
        <family val="2"/>
      </rPr>
      <t>Number of additional bugs Code Collaborator helps find per review</t>
    </r>
    <r>
      <rPr>
        <sz val="10"/>
        <rFont val="Arial"/>
      </rPr>
      <t xml:space="preserve"> times the </t>
    </r>
    <r>
      <rPr>
        <i/>
        <sz val="10"/>
        <rFont val="Arial"/>
        <family val="2"/>
      </rPr>
      <t>Number of reviews conducted</t>
    </r>
    <r>
      <rPr>
        <sz val="10"/>
        <rFont val="Arial"/>
      </rPr>
      <t xml:space="preserve"> (see Step 2 of the Calculation Worksheet to identify the percent of additional bugs found using Collaborator.)</t>
    </r>
  </si>
  <si>
    <t xml:space="preserve">Collaborator allows robust reviews to be completed in less time, freeing your developers to focus on other projects or higher-value activities. </t>
  </si>
  <si>
    <r>
      <t xml:space="preserve">By helping teams find bugs during Development rather than QA or after release (when they are much more expensive to address), Collaborator saves this amount of money, based on the fact the developers find more bugs when using Collaborator. This value is calculated in Step 2 of the Calculation Worksheet using </t>
    </r>
    <r>
      <rPr>
        <i/>
        <sz val="10"/>
        <rFont val="Arial"/>
        <family val="2"/>
      </rPr>
      <t>Cost to find and fix additional defects per month</t>
    </r>
    <r>
      <rPr>
        <sz val="10"/>
        <rFont val="Arial"/>
      </rPr>
      <t xml:space="preserve"> times </t>
    </r>
    <r>
      <rPr>
        <i/>
        <sz val="10"/>
        <rFont val="Arial"/>
        <family val="2"/>
      </rPr>
      <t>Number of reviews conducted per month</t>
    </r>
    <r>
      <rPr>
        <sz val="10"/>
        <rFont val="Arial"/>
      </rPr>
      <t>.</t>
    </r>
  </si>
  <si>
    <r>
      <t xml:space="preserve">This Total Cost Savings represents the total amount Collaborator is likely to save your team based on the inputs given. It includes two cost-saving components: Cost (time) saved doing reviews and money saved finding defects during code review rather than in QA or after release to customers. The calculation comes from the Worksheet Summary and is comprised of </t>
    </r>
    <r>
      <rPr>
        <i/>
        <sz val="10"/>
        <rFont val="Arial"/>
        <family val="2"/>
      </rPr>
      <t xml:space="preserve">Cost Savings Associated w/ Review Time </t>
    </r>
    <r>
      <rPr>
        <sz val="10"/>
        <rFont val="Arial"/>
      </rPr>
      <t>plus</t>
    </r>
    <r>
      <rPr>
        <i/>
        <sz val="10"/>
        <rFont val="Arial"/>
        <family val="2"/>
      </rPr>
      <t xml:space="preserve"> Cost Savings Associated w/ Addl Defects found </t>
    </r>
    <r>
      <rPr>
        <sz val="10"/>
        <rFont val="Arial"/>
      </rPr>
      <t>minus</t>
    </r>
    <r>
      <rPr>
        <i/>
        <sz val="10"/>
        <rFont val="Arial"/>
        <family val="2"/>
      </rPr>
      <t xml:space="preserve"> Cost of Code Collaborator</t>
    </r>
    <r>
      <rPr>
        <sz val="10"/>
        <rFont val="Arial"/>
      </rPr>
      <t xml:space="preserve">. We took into consideration an annual maintenance fee of ~23% for years 2 and 3. Note that we've converted time into dollars here for consistency and to determine the ROI. </t>
    </r>
  </si>
  <si>
    <t>Collaborator automatically captures metrics than can produce reports, so you can tell exactly how many bugs your team is capturing and how much time they used to find those bugs.</t>
  </si>
  <si>
    <r>
      <t xml:space="preserve">¨   </t>
    </r>
    <r>
      <rPr>
        <sz val="10"/>
        <rFont val="Arial"/>
      </rPr>
      <t>Collaborator typically pays for itself in no more than two weeks.</t>
    </r>
  </si>
  <si>
    <r>
      <t>¨</t>
    </r>
    <r>
      <rPr>
        <sz val="10"/>
        <rFont val="Arial"/>
      </rPr>
      <t xml:space="preserve">  Even if it saved each developer one hour per month (very unlikely), Collaborator would pay for itself in 4 months (when amortizing the cost per seat over a year). </t>
    </r>
  </si>
  <si>
    <r>
      <t>¨</t>
    </r>
    <r>
      <rPr>
        <sz val="10"/>
        <rFont val="Arial"/>
      </rPr>
      <t xml:space="preserve">  Collaborator is fast and easy enough to let your team review ALL of your code, not just 25% or 50%, which is all many teams have time to do now. That's a lot </t>
    </r>
  </si>
  <si>
    <t>Collaborator vs Review Using Other Methods</t>
  </si>
  <si>
    <t>Old Process</t>
  </si>
  <si>
    <t>Collaborator</t>
  </si>
  <si>
    <t>Time-related</t>
  </si>
  <si>
    <t>Savings</t>
  </si>
  <si>
    <t>Defect-related</t>
  </si>
  <si>
    <t>Labor Cost</t>
  </si>
  <si>
    <t>Defects Cost</t>
  </si>
  <si>
    <t>Total Savings</t>
  </si>
  <si>
    <t>Time</t>
  </si>
  <si>
    <t>Defect</t>
  </si>
  <si>
    <t>*Details below</t>
  </si>
  <si>
    <t>With Collaborator, developers do reviews faster and spend less time on reviews.</t>
  </si>
  <si>
    <t>Floating license cost = $1699 * (1/5) Total Number of Developers. Includes first yr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</si>
</sst>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43" x14ac:knownFonts="1">
    <font>
      <sz val="10"/>
      <name val="Arial"/>
    </font>
    <font>
      <sz val="10"/>
      <name val="Arial"/>
      <family val="2"/>
    </font>
    <font>
      <sz val="8"/>
      <name val="Arial"/>
      <family val="2"/>
    </font>
    <font>
      <b/>
      <sz val="10"/>
      <name val="Arial"/>
      <family val="2"/>
    </font>
    <font>
      <sz val="10"/>
      <color indexed="12"/>
      <name val="Arial"/>
      <family val="2"/>
    </font>
    <font>
      <sz val="12"/>
      <name val="Times New Roman"/>
      <family val="1"/>
    </font>
    <font>
      <sz val="10"/>
      <name val="Arial"/>
      <family val="2"/>
    </font>
    <font>
      <i/>
      <sz val="10"/>
      <name val="Arial"/>
      <family val="2"/>
    </font>
    <font>
      <sz val="12"/>
      <color indexed="53"/>
      <name val="Times New Roman"/>
      <family val="1"/>
    </font>
    <font>
      <sz val="8"/>
      <name val="Symbol"/>
      <family val="1"/>
      <charset val="2"/>
    </font>
    <font>
      <b/>
      <sz val="10"/>
      <name val="Arial"/>
      <family val="2"/>
    </font>
    <font>
      <sz val="10"/>
      <color indexed="12"/>
      <name val="Arial"/>
      <family val="2"/>
    </font>
    <font>
      <b/>
      <i/>
      <sz val="10"/>
      <name val="Arial"/>
      <family val="2"/>
    </font>
    <font>
      <sz val="10"/>
      <color indexed="52"/>
      <name val="Arial"/>
      <family val="2"/>
    </font>
    <font>
      <sz val="10"/>
      <color indexed="53"/>
      <name val="Arial"/>
      <family val="2"/>
    </font>
    <font>
      <i/>
      <sz val="14"/>
      <name val="Arial"/>
      <family val="2"/>
    </font>
    <font>
      <b/>
      <sz val="10"/>
      <color indexed="9"/>
      <name val="Arial"/>
      <family val="2"/>
    </font>
    <font>
      <sz val="10"/>
      <color indexed="9"/>
      <name val="Arial"/>
      <family val="2"/>
    </font>
    <font>
      <b/>
      <sz val="18"/>
      <color indexed="62"/>
      <name val="Arial"/>
      <family val="2"/>
    </font>
    <font>
      <b/>
      <sz val="10"/>
      <color indexed="52"/>
      <name val="Arial"/>
      <family val="2"/>
    </font>
    <font>
      <b/>
      <i/>
      <sz val="11"/>
      <color indexed="9"/>
      <name val="Arial"/>
      <family val="2"/>
    </font>
    <font>
      <b/>
      <sz val="12"/>
      <color indexed="9"/>
      <name val="Arial"/>
      <family val="2"/>
    </font>
    <font>
      <b/>
      <i/>
      <sz val="12"/>
      <color indexed="9"/>
      <name val="Arial"/>
      <family val="2"/>
    </font>
    <font>
      <b/>
      <sz val="12"/>
      <color indexed="62"/>
      <name val="Arial"/>
      <family val="2"/>
    </font>
    <font>
      <b/>
      <sz val="10"/>
      <color indexed="9"/>
      <name val="Arial"/>
      <family val="2"/>
    </font>
    <font>
      <sz val="14"/>
      <color indexed="9"/>
      <name val="Arial"/>
      <family val="2"/>
    </font>
    <font>
      <sz val="10"/>
      <color indexed="10"/>
      <name val="Arial"/>
      <family val="2"/>
    </font>
    <font>
      <sz val="10"/>
      <color indexed="8"/>
      <name val="Arial"/>
      <family val="2"/>
    </font>
    <font>
      <b/>
      <sz val="10"/>
      <color indexed="10"/>
      <name val="Arial"/>
      <family val="2"/>
    </font>
    <font>
      <b/>
      <sz val="16"/>
      <color indexed="9"/>
      <name val="Arial"/>
      <family val="2"/>
    </font>
    <font>
      <b/>
      <sz val="16"/>
      <color indexed="9"/>
      <name val="Arial"/>
      <family val="2"/>
    </font>
    <font>
      <b/>
      <sz val="16"/>
      <name val="Arial"/>
      <family val="2"/>
    </font>
    <font>
      <i/>
      <sz val="28"/>
      <color indexed="9"/>
      <name val="Arial"/>
      <family val="2"/>
    </font>
    <font>
      <b/>
      <sz val="10"/>
      <color indexed="53"/>
      <name val="Arial"/>
      <family val="2"/>
    </font>
    <font>
      <sz val="10"/>
      <color indexed="10"/>
      <name val="Arial"/>
      <family val="2"/>
    </font>
    <font>
      <b/>
      <sz val="11"/>
      <color indexed="53"/>
      <name val="Arial"/>
      <family val="2"/>
    </font>
    <font>
      <b/>
      <sz val="11"/>
      <color indexed="9"/>
      <name val="Arial"/>
      <family val="2"/>
    </font>
    <font>
      <b/>
      <i/>
      <sz val="12"/>
      <color indexed="62"/>
      <name val="Arial"/>
      <family val="2"/>
    </font>
    <font>
      <b/>
      <sz val="11"/>
      <name val="Arial"/>
      <family val="2"/>
    </font>
    <font>
      <b/>
      <sz val="14"/>
      <color theme="4"/>
      <name val="Arial"/>
      <family val="2"/>
    </font>
    <font>
      <b/>
      <sz val="14"/>
      <color rgb="FF00B050"/>
      <name val="Arial"/>
      <family val="2"/>
    </font>
    <font>
      <b/>
      <sz val="16"/>
      <color theme="4"/>
      <name val="Arial"/>
      <family val="2"/>
    </font>
    <font>
      <b/>
      <sz val="14"/>
      <name val="Arial"/>
      <family val="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6"/>
        <bgColor indexed="64"/>
      </patternFill>
    </fill>
    <fill>
      <patternFill patternType="solid">
        <fgColor indexed="53"/>
        <bgColor indexed="64"/>
      </patternFill>
    </fill>
  </fills>
  <borders count="28">
    <border>
      <left/>
      <right/>
      <top/>
      <bottom/>
      <diagonal/>
    </border>
    <border>
      <left/>
      <right/>
      <top/>
      <bottom style="medium">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indexed="62"/>
      </right>
      <top style="medium">
        <color auto="1"/>
      </top>
      <bottom style="medium">
        <color auto="1"/>
      </bottom>
      <diagonal/>
    </border>
    <border>
      <left style="thick">
        <color indexed="62"/>
      </left>
      <right/>
      <top style="medium">
        <color auto="1"/>
      </top>
      <bottom style="medium">
        <color auto="1"/>
      </bottom>
      <diagonal/>
    </border>
    <border>
      <left style="thick">
        <color indexed="62"/>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44" fontId="1" fillId="0" borderId="0" applyFont="0" applyFill="0" applyBorder="0" applyAlignment="0" applyProtection="0"/>
  </cellStyleXfs>
  <cellXfs count="352">
    <xf numFmtId="0" fontId="0" fillId="0" borderId="0" xfId="0"/>
    <xf numFmtId="0" fontId="0" fillId="0" borderId="0" xfId="0" applyBorder="1"/>
    <xf numFmtId="1" fontId="0" fillId="0" borderId="0" xfId="0" applyNumberFormat="1" applyBorder="1"/>
    <xf numFmtId="0" fontId="6" fillId="0" borderId="0" xfId="0" applyFont="1" applyBorder="1"/>
    <xf numFmtId="0" fontId="12" fillId="0" borderId="0" xfId="0" applyFont="1"/>
    <xf numFmtId="0" fontId="15" fillId="0" borderId="0" xfId="0" applyFont="1"/>
    <xf numFmtId="0" fontId="18" fillId="0" borderId="0" xfId="0" applyFont="1"/>
    <xf numFmtId="0" fontId="0" fillId="0" borderId="0" xfId="0" applyBorder="1" applyAlignment="1">
      <alignment wrapText="1"/>
    </xf>
    <xf numFmtId="0" fontId="0" fillId="0" borderId="0" xfId="0" applyAlignment="1">
      <alignment horizontal="left"/>
    </xf>
    <xf numFmtId="0" fontId="0" fillId="0" borderId="0" xfId="0" applyBorder="1" applyAlignment="1">
      <alignment horizontal="left"/>
    </xf>
    <xf numFmtId="0" fontId="20" fillId="2" borderId="0" xfId="0" applyFont="1" applyFill="1" applyBorder="1"/>
    <xf numFmtId="0" fontId="20" fillId="2" borderId="0" xfId="0" applyFont="1" applyFill="1" applyBorder="1" applyAlignment="1">
      <alignment horizontal="left"/>
    </xf>
    <xf numFmtId="0" fontId="0" fillId="2" borderId="0" xfId="0" applyFill="1"/>
    <xf numFmtId="0" fontId="0" fillId="2" borderId="0" xfId="0" applyFill="1" applyAlignment="1">
      <alignment horizontal="left"/>
    </xf>
    <xf numFmtId="0" fontId="0" fillId="0" borderId="1" xfId="0" applyBorder="1"/>
    <xf numFmtId="0" fontId="0" fillId="2" borderId="2" xfId="0" applyFill="1" applyBorder="1"/>
    <xf numFmtId="0" fontId="6" fillId="2" borderId="2" xfId="0" applyFont="1" applyFill="1" applyBorder="1"/>
    <xf numFmtId="0" fontId="0" fillId="0" borderId="3" xfId="0" applyBorder="1"/>
    <xf numFmtId="0" fontId="6" fillId="0" borderId="2" xfId="0" applyFont="1" applyBorder="1"/>
    <xf numFmtId="0" fontId="0" fillId="0" borderId="4" xfId="0" applyBorder="1"/>
    <xf numFmtId="0" fontId="17" fillId="3" borderId="5" xfId="0" applyFont="1" applyFill="1" applyBorder="1"/>
    <xf numFmtId="0" fontId="17" fillId="3" borderId="6" xfId="0" applyFont="1" applyFill="1" applyBorder="1"/>
    <xf numFmtId="0" fontId="21" fillId="4" borderId="7" xfId="0" applyFont="1" applyFill="1" applyBorder="1" applyAlignment="1">
      <alignment vertical="center"/>
    </xf>
    <xf numFmtId="0" fontId="16" fillId="4" borderId="8" xfId="0" applyFont="1" applyFill="1" applyBorder="1"/>
    <xf numFmtId="0" fontId="16" fillId="4" borderId="8" xfId="0" applyFont="1" applyFill="1" applyBorder="1" applyAlignment="1">
      <alignment horizontal="left"/>
    </xf>
    <xf numFmtId="0" fontId="16" fillId="4" borderId="9" xfId="0" applyFont="1" applyFill="1" applyBorder="1"/>
    <xf numFmtId="0" fontId="20" fillId="4" borderId="10" xfId="0" applyFont="1" applyFill="1" applyBorder="1"/>
    <xf numFmtId="0" fontId="20" fillId="4" borderId="11" xfId="0" applyFont="1" applyFill="1" applyBorder="1"/>
    <xf numFmtId="0" fontId="20" fillId="4" borderId="12" xfId="0" applyFont="1" applyFill="1" applyBorder="1"/>
    <xf numFmtId="0" fontId="20" fillId="4" borderId="13" xfId="0" applyFont="1" applyFill="1" applyBorder="1"/>
    <xf numFmtId="0" fontId="20" fillId="4" borderId="1" xfId="0" applyFont="1" applyFill="1" applyBorder="1"/>
    <xf numFmtId="0" fontId="20" fillId="4" borderId="4" xfId="0" applyFont="1" applyFill="1" applyBorder="1"/>
    <xf numFmtId="0" fontId="7" fillId="0" borderId="13" xfId="0" applyFont="1" applyBorder="1"/>
    <xf numFmtId="0" fontId="0" fillId="0" borderId="1" xfId="0" applyBorder="1" applyAlignment="1">
      <alignment horizontal="left"/>
    </xf>
    <xf numFmtId="0" fontId="21" fillId="3" borderId="14" xfId="0" applyFont="1" applyFill="1" applyBorder="1"/>
    <xf numFmtId="0" fontId="17" fillId="3" borderId="5" xfId="0" applyFont="1" applyFill="1" applyBorder="1" applyAlignment="1">
      <alignment horizontal="left"/>
    </xf>
    <xf numFmtId="0" fontId="9" fillId="0" borderId="2" xfId="0" applyFont="1" applyBorder="1"/>
    <xf numFmtId="0" fontId="7" fillId="0" borderId="2" xfId="0" applyNumberFormat="1" applyFont="1" applyBorder="1"/>
    <xf numFmtId="0" fontId="7" fillId="0" borderId="13" xfId="0" applyNumberFormat="1" applyFont="1" applyBorder="1"/>
    <xf numFmtId="0" fontId="21" fillId="3" borderId="7" xfId="0" applyFont="1" applyFill="1" applyBorder="1"/>
    <xf numFmtId="0" fontId="3" fillId="0" borderId="0" xfId="0" applyFont="1" applyFill="1" applyBorder="1" applyAlignment="1">
      <alignment vertical="top" wrapText="1"/>
    </xf>
    <xf numFmtId="0" fontId="0" fillId="0" borderId="11" xfId="0" applyBorder="1"/>
    <xf numFmtId="0" fontId="16" fillId="2" borderId="10" xfId="0" applyFont="1" applyFill="1" applyBorder="1"/>
    <xf numFmtId="0" fontId="16" fillId="2" borderId="11" xfId="0" applyFont="1" applyFill="1" applyBorder="1"/>
    <xf numFmtId="0" fontId="16" fillId="2" borderId="11" xfId="0" applyFont="1" applyFill="1" applyBorder="1" applyAlignment="1">
      <alignment horizontal="center" wrapText="1"/>
    </xf>
    <xf numFmtId="0" fontId="16" fillId="2" borderId="12" xfId="0" applyFont="1" applyFill="1" applyBorder="1"/>
    <xf numFmtId="0" fontId="0" fillId="2" borderId="0" xfId="0" applyFill="1" applyProtection="1">
      <protection locked="0"/>
    </xf>
    <xf numFmtId="0" fontId="3" fillId="2" borderId="0" xfId="0" applyNumberFormat="1"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0" borderId="2" xfId="0" applyFont="1" applyFill="1" applyBorder="1" applyAlignment="1" applyProtection="1">
      <alignment horizontal="right"/>
      <protection locked="0"/>
    </xf>
    <xf numFmtId="0" fontId="6" fillId="0" borderId="13" xfId="0" applyFont="1" applyFill="1" applyBorder="1" applyAlignment="1" applyProtection="1">
      <alignment horizontal="right" vertical="top"/>
      <protection locked="0"/>
    </xf>
    <xf numFmtId="0" fontId="16" fillId="3" borderId="14" xfId="0" applyFont="1" applyFill="1" applyBorder="1" applyProtection="1">
      <protection locked="0"/>
    </xf>
    <xf numFmtId="0" fontId="16" fillId="3" borderId="5" xfId="0" applyFont="1" applyFill="1" applyBorder="1" applyProtection="1">
      <protection locked="0"/>
    </xf>
    <xf numFmtId="0" fontId="16" fillId="3" borderId="5" xfId="0" applyFont="1" applyFill="1" applyBorder="1" applyAlignment="1" applyProtection="1">
      <alignment horizontal="center" wrapText="1"/>
      <protection locked="0"/>
    </xf>
    <xf numFmtId="0" fontId="0" fillId="0" borderId="2" xfId="0" applyFill="1" applyBorder="1" applyProtection="1">
      <protection locked="0"/>
    </xf>
    <xf numFmtId="0" fontId="0" fillId="0" borderId="0"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left"/>
      <protection locked="0"/>
    </xf>
    <xf numFmtId="0" fontId="6" fillId="2" borderId="0" xfId="0" applyFont="1" applyFill="1" applyBorder="1" applyAlignment="1" applyProtection="1">
      <alignment horizontal="right" vertical="top"/>
      <protection locked="0"/>
    </xf>
    <xf numFmtId="0" fontId="28" fillId="2" borderId="0" xfId="0" applyFont="1" applyFill="1" applyBorder="1" applyProtection="1">
      <protection locked="0"/>
    </xf>
    <xf numFmtId="9" fontId="6" fillId="0" borderId="0" xfId="0" applyNumberFormat="1" applyFont="1" applyFill="1" applyBorder="1" applyProtection="1">
      <protection locked="0"/>
    </xf>
    <xf numFmtId="164" fontId="1" fillId="0" borderId="0" xfId="0" applyNumberFormat="1" applyFont="1" applyFill="1" applyBorder="1" applyProtection="1">
      <protection locked="0"/>
    </xf>
    <xf numFmtId="0" fontId="3" fillId="2" borderId="0" xfId="0" applyFont="1" applyFill="1" applyBorder="1" applyProtection="1">
      <protection locked="0"/>
    </xf>
    <xf numFmtId="0" fontId="1" fillId="2" borderId="0" xfId="0" applyFont="1" applyFill="1" applyBorder="1" applyProtection="1">
      <protection locked="0"/>
    </xf>
    <xf numFmtId="1" fontId="0" fillId="2" borderId="0" xfId="0" applyNumberFormat="1" applyFill="1" applyBorder="1" applyProtection="1">
      <protection locked="0"/>
    </xf>
    <xf numFmtId="9" fontId="3" fillId="2" borderId="0" xfId="0" applyNumberFormat="1" applyFont="1" applyFill="1" applyBorder="1" applyProtection="1">
      <protection locked="0"/>
    </xf>
    <xf numFmtId="164" fontId="1" fillId="0" borderId="0" xfId="0" applyNumberFormat="1" applyFont="1" applyFill="1" applyBorder="1" applyAlignment="1" applyProtection="1">
      <alignment vertical="top"/>
      <protection locked="0"/>
    </xf>
    <xf numFmtId="1" fontId="3" fillId="2" borderId="0" xfId="0" applyNumberFormat="1" applyFont="1" applyFill="1" applyBorder="1" applyProtection="1">
      <protection locked="0"/>
    </xf>
    <xf numFmtId="164" fontId="6" fillId="0" borderId="0" xfId="0" applyNumberFormat="1" applyFont="1" applyFill="1" applyBorder="1" applyProtection="1">
      <protection locked="0"/>
    </xf>
    <xf numFmtId="164" fontId="1" fillId="0" borderId="1" xfId="0" applyNumberFormat="1" applyFont="1" applyFill="1" applyBorder="1" applyProtection="1">
      <protection locked="0"/>
    </xf>
    <xf numFmtId="164" fontId="1" fillId="2" borderId="0" xfId="0" applyNumberFormat="1" applyFont="1" applyFill="1" applyBorder="1" applyProtection="1">
      <protection locked="0"/>
    </xf>
    <xf numFmtId="1" fontId="0" fillId="2" borderId="0" xfId="0" applyNumberFormat="1" applyFill="1" applyBorder="1" applyAlignment="1" applyProtection="1">
      <protection locked="0"/>
    </xf>
    <xf numFmtId="0" fontId="6"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1" fontId="0" fillId="2" borderId="0" xfId="0" applyNumberFormat="1" applyFill="1" applyBorder="1" applyAlignment="1" applyProtection="1">
      <alignment vertical="top"/>
      <protection locked="0"/>
    </xf>
    <xf numFmtId="0" fontId="0" fillId="2" borderId="0" xfId="0" applyFill="1" applyBorder="1" applyAlignment="1" applyProtection="1">
      <alignment horizontal="left" vertical="top" wrapText="1"/>
      <protection locked="0"/>
    </xf>
    <xf numFmtId="0" fontId="3" fillId="3" borderId="5" xfId="0" applyFont="1" applyFill="1" applyBorder="1" applyAlignment="1" applyProtection="1">
      <alignment wrapText="1"/>
      <protection locked="0"/>
    </xf>
    <xf numFmtId="165" fontId="33" fillId="0" borderId="0" xfId="1" applyNumberFormat="1" applyFont="1" applyFill="1" applyBorder="1" applyProtection="1">
      <protection locked="0"/>
    </xf>
    <xf numFmtId="0" fontId="33" fillId="0" borderId="0" xfId="0" applyFont="1" applyFill="1" applyBorder="1" applyProtection="1">
      <protection locked="0"/>
    </xf>
    <xf numFmtId="0" fontId="0" fillId="2" borderId="0" xfId="0" applyFill="1" applyProtection="1"/>
    <xf numFmtId="0" fontId="16" fillId="3" borderId="14" xfId="0" applyFont="1" applyFill="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left"/>
    </xf>
    <xf numFmtId="0" fontId="7" fillId="0" borderId="2" xfId="0" applyFont="1" applyBorder="1"/>
    <xf numFmtId="0" fontId="7" fillId="0" borderId="2" xfId="0" applyFont="1" applyFill="1" applyBorder="1" applyProtection="1"/>
    <xf numFmtId="0" fontId="1" fillId="0" borderId="0" xfId="0" applyFont="1" applyFill="1" applyBorder="1" applyProtection="1"/>
    <xf numFmtId="0" fontId="10" fillId="0" borderId="0" xfId="0" applyFont="1" applyFill="1" applyBorder="1" applyProtection="1"/>
    <xf numFmtId="0" fontId="0" fillId="0" borderId="2" xfId="0" applyFill="1" applyBorder="1" applyProtection="1"/>
    <xf numFmtId="0" fontId="0" fillId="0" borderId="0" xfId="0" applyFill="1" applyBorder="1" applyProtection="1"/>
    <xf numFmtId="0" fontId="27" fillId="0" borderId="0" xfId="0" applyFont="1" applyFill="1" applyBorder="1" applyProtection="1"/>
    <xf numFmtId="0" fontId="0" fillId="0" borderId="2" xfId="0" applyFill="1" applyBorder="1" applyAlignment="1" applyProtection="1">
      <alignment vertical="top"/>
    </xf>
    <xf numFmtId="0" fontId="0" fillId="0" borderId="0" xfId="0" applyFill="1" applyBorder="1" applyAlignment="1" applyProtection="1"/>
    <xf numFmtId="0" fontId="27" fillId="0" borderId="0" xfId="0" applyFont="1" applyFill="1" applyBorder="1" applyAlignment="1" applyProtection="1">
      <alignment vertical="top"/>
    </xf>
    <xf numFmtId="0" fontId="0" fillId="0" borderId="0" xfId="0" applyFill="1" applyBorder="1" applyAlignment="1" applyProtection="1">
      <alignment vertical="top"/>
    </xf>
    <xf numFmtId="2" fontId="0" fillId="0" borderId="0" xfId="0" applyNumberFormat="1" applyFill="1" applyBorder="1" applyProtection="1"/>
    <xf numFmtId="44" fontId="27" fillId="0" borderId="0" xfId="1" applyFont="1" applyFill="1" applyBorder="1" applyProtection="1"/>
    <xf numFmtId="44" fontId="0" fillId="0" borderId="0" xfId="1" applyFont="1" applyFill="1" applyBorder="1" applyProtection="1"/>
    <xf numFmtId="1" fontId="0" fillId="0" borderId="0" xfId="0" applyNumberFormat="1" applyFill="1" applyBorder="1" applyProtection="1"/>
    <xf numFmtId="0" fontId="1" fillId="0" borderId="2" xfId="0" applyFont="1" applyFill="1" applyBorder="1" applyAlignment="1" applyProtection="1">
      <alignment vertical="top"/>
    </xf>
    <xf numFmtId="0" fontId="1" fillId="0" borderId="0" xfId="0" applyFont="1" applyFill="1" applyBorder="1" applyAlignment="1" applyProtection="1">
      <alignment vertical="top"/>
    </xf>
    <xf numFmtId="0" fontId="1" fillId="0" borderId="2" xfId="0" applyFont="1" applyFill="1" applyBorder="1" applyProtection="1"/>
    <xf numFmtId="0" fontId="4" fillId="0" borderId="0" xfId="0" applyFont="1" applyFill="1" applyBorder="1" applyProtection="1"/>
    <xf numFmtId="0" fontId="3" fillId="0" borderId="2" xfId="0" applyFont="1" applyFill="1" applyBorder="1" applyProtection="1"/>
    <xf numFmtId="0" fontId="3" fillId="0" borderId="0" xfId="0" applyFont="1" applyFill="1" applyBorder="1" applyProtection="1"/>
    <xf numFmtId="2" fontId="3" fillId="0" borderId="0" xfId="0" applyNumberFormat="1" applyFont="1" applyFill="1" applyBorder="1" applyProtection="1"/>
    <xf numFmtId="164" fontId="3" fillId="0" borderId="0" xfId="0" applyNumberFormat="1" applyFont="1" applyFill="1" applyBorder="1" applyProtection="1"/>
    <xf numFmtId="1" fontId="3" fillId="0" borderId="0" xfId="0" applyNumberFormat="1" applyFont="1" applyFill="1" applyBorder="1" applyProtection="1"/>
    <xf numFmtId="9" fontId="3" fillId="0" borderId="0" xfId="0" applyNumberFormat="1" applyFont="1" applyFill="1" applyBorder="1" applyProtection="1"/>
    <xf numFmtId="0" fontId="0" fillId="0" borderId="13" xfId="0" applyFill="1" applyBorder="1" applyProtection="1"/>
    <xf numFmtId="0" fontId="0" fillId="0" borderId="1" xfId="0" applyFill="1" applyBorder="1" applyProtection="1"/>
    <xf numFmtId="0" fontId="16" fillId="3" borderId="5" xfId="0" applyFont="1" applyFill="1" applyBorder="1" applyAlignment="1" applyProtection="1">
      <alignment horizontal="center" wrapText="1"/>
    </xf>
    <xf numFmtId="0" fontId="16" fillId="3" borderId="5" xfId="0" applyFont="1" applyFill="1" applyBorder="1" applyAlignment="1" applyProtection="1">
      <alignment horizontal="center"/>
    </xf>
    <xf numFmtId="0" fontId="16" fillId="3" borderId="5" xfId="0" applyFont="1" applyFill="1" applyBorder="1" applyAlignment="1" applyProtection="1">
      <alignment wrapText="1"/>
    </xf>
    <xf numFmtId="164" fontId="27" fillId="0" borderId="0" xfId="0" applyNumberFormat="1" applyFont="1" applyFill="1" applyBorder="1" applyAlignment="1" applyProtection="1">
      <alignment vertical="top"/>
    </xf>
    <xf numFmtId="164" fontId="0" fillId="0" borderId="0" xfId="0" applyNumberFormat="1" applyFill="1" applyBorder="1" applyAlignment="1" applyProtection="1">
      <alignment vertical="top"/>
    </xf>
    <xf numFmtId="164" fontId="27" fillId="0" borderId="0" xfId="0" applyNumberFormat="1" applyFont="1" applyFill="1" applyBorder="1" applyProtection="1"/>
    <xf numFmtId="164" fontId="0" fillId="0" borderId="0" xfId="0" applyNumberFormat="1" applyFill="1" applyBorder="1" applyProtection="1"/>
    <xf numFmtId="164" fontId="1" fillId="0" borderId="0" xfId="0" applyNumberFormat="1" applyFont="1" applyFill="1" applyBorder="1" applyProtection="1"/>
    <xf numFmtId="0" fontId="3" fillId="0" borderId="13" xfId="0" applyFont="1" applyFill="1" applyBorder="1" applyProtection="1"/>
    <xf numFmtId="0" fontId="16" fillId="3" borderId="14" xfId="0" applyFont="1" applyFill="1" applyBorder="1" applyProtection="1"/>
    <xf numFmtId="0" fontId="16" fillId="3" borderId="5" xfId="0" applyFont="1" applyFill="1" applyBorder="1" applyProtection="1"/>
    <xf numFmtId="0" fontId="7" fillId="0" borderId="2"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xf>
    <xf numFmtId="1" fontId="6" fillId="0" borderId="0" xfId="0" applyNumberFormat="1" applyFont="1" applyFill="1" applyBorder="1" applyAlignment="1" applyProtection="1">
      <alignment horizontal="right" vertical="top"/>
    </xf>
    <xf numFmtId="1" fontId="6" fillId="0" borderId="0" xfId="0" applyNumberFormat="1" applyFont="1" applyFill="1" applyBorder="1" applyAlignment="1" applyProtection="1">
      <alignment vertical="top"/>
    </xf>
    <xf numFmtId="9" fontId="19" fillId="0" borderId="0" xfId="0" applyNumberFormat="1" applyFont="1" applyFill="1" applyBorder="1" applyAlignment="1" applyProtection="1">
      <alignment vertical="top"/>
    </xf>
    <xf numFmtId="164" fontId="1" fillId="0" borderId="0" xfId="0" applyNumberFormat="1" applyFont="1" applyFill="1" applyBorder="1" applyAlignment="1" applyProtection="1">
      <alignment vertical="top"/>
    </xf>
    <xf numFmtId="1" fontId="0" fillId="0" borderId="0" xfId="0" applyNumberFormat="1" applyFill="1" applyBorder="1" applyAlignment="1" applyProtection="1">
      <alignment vertical="top"/>
    </xf>
    <xf numFmtId="0" fontId="3" fillId="0" borderId="2" xfId="0" applyFont="1" applyFill="1" applyBorder="1" applyAlignment="1" applyProtection="1">
      <alignment vertical="top" wrapText="1"/>
    </xf>
    <xf numFmtId="164" fontId="3"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3" fillId="0" borderId="2" xfId="0" applyFont="1" applyFill="1" applyBorder="1" applyAlignment="1" applyProtection="1">
      <alignment vertical="top"/>
    </xf>
    <xf numFmtId="1" fontId="3" fillId="0" borderId="1" xfId="0" applyNumberFormat="1" applyFont="1" applyFill="1" applyBorder="1" applyProtection="1"/>
    <xf numFmtId="164" fontId="19" fillId="0" borderId="0" xfId="0" applyNumberFormat="1" applyFont="1" applyFill="1" applyBorder="1" applyProtection="1"/>
    <xf numFmtId="164" fontId="1" fillId="0" borderId="1" xfId="0" applyNumberFormat="1" applyFont="1" applyFill="1" applyBorder="1" applyProtection="1"/>
    <xf numFmtId="1" fontId="3" fillId="0" borderId="0" xfId="0" applyNumberFormat="1" applyFont="1" applyFill="1" applyBorder="1" applyAlignment="1" applyProtection="1">
      <alignment vertical="top"/>
    </xf>
    <xf numFmtId="0" fontId="6" fillId="0" borderId="13" xfId="0" applyFont="1" applyFill="1" applyBorder="1" applyAlignment="1" applyProtection="1">
      <alignment vertical="top"/>
    </xf>
    <xf numFmtId="0" fontId="0" fillId="0" borderId="1" xfId="0" applyFill="1" applyBorder="1" applyAlignment="1" applyProtection="1">
      <alignment vertical="top"/>
    </xf>
    <xf numFmtId="1" fontId="0" fillId="0" borderId="1" xfId="0" applyNumberFormat="1" applyFill="1" applyBorder="1" applyAlignment="1" applyProtection="1">
      <alignment vertical="top"/>
    </xf>
    <xf numFmtId="0" fontId="31" fillId="2" borderId="0" xfId="0" applyFont="1" applyFill="1" applyBorder="1" applyAlignment="1" applyProtection="1">
      <alignment horizontal="center" vertical="center"/>
    </xf>
    <xf numFmtId="0" fontId="28" fillId="2" borderId="2" xfId="0" applyFont="1" applyFill="1" applyBorder="1" applyProtection="1"/>
    <xf numFmtId="0" fontId="23" fillId="2" borderId="0" xfId="0" applyFont="1" applyFill="1" applyBorder="1" applyProtection="1"/>
    <xf numFmtId="0" fontId="0" fillId="2" borderId="0" xfId="0" applyFill="1" applyBorder="1" applyProtection="1"/>
    <xf numFmtId="0" fontId="0" fillId="2" borderId="3" xfId="0" applyFill="1" applyBorder="1" applyProtection="1"/>
    <xf numFmtId="0" fontId="6" fillId="2" borderId="2" xfId="0" applyFont="1" applyFill="1" applyBorder="1" applyProtection="1"/>
    <xf numFmtId="0" fontId="3" fillId="2" borderId="2" xfId="0" applyFont="1" applyFill="1" applyBorder="1" applyProtection="1"/>
    <xf numFmtId="0" fontId="6" fillId="2" borderId="0" xfId="0" applyFont="1" applyFill="1" applyBorder="1" applyProtection="1"/>
    <xf numFmtId="0" fontId="6" fillId="2" borderId="2" xfId="0" applyFont="1" applyFill="1" applyBorder="1" applyAlignment="1" applyProtection="1">
      <alignment horizontal="left"/>
    </xf>
    <xf numFmtId="6" fontId="6" fillId="2" borderId="0" xfId="0" applyNumberFormat="1" applyFont="1" applyFill="1" applyBorder="1" applyAlignment="1" applyProtection="1">
      <alignment horizontal="left"/>
    </xf>
    <xf numFmtId="0" fontId="3" fillId="2" borderId="0" xfId="0" applyFont="1" applyFill="1" applyBorder="1" applyProtection="1"/>
    <xf numFmtId="0" fontId="3" fillId="2" borderId="13" xfId="0" applyFont="1" applyFill="1" applyBorder="1" applyProtection="1"/>
    <xf numFmtId="0" fontId="3" fillId="2" borderId="1" xfId="0" applyFont="1" applyFill="1" applyBorder="1" applyProtection="1"/>
    <xf numFmtId="0" fontId="3" fillId="2" borderId="1" xfId="0" applyFont="1" applyFill="1" applyBorder="1" applyAlignment="1" applyProtection="1">
      <alignment horizontal="left"/>
    </xf>
    <xf numFmtId="0" fontId="0" fillId="2" borderId="1" xfId="0" applyFill="1" applyBorder="1" applyProtection="1"/>
    <xf numFmtId="0" fontId="0" fillId="2" borderId="4" xfId="0" applyFill="1" applyBorder="1" applyProtection="1"/>
    <xf numFmtId="0" fontId="3" fillId="2" borderId="0" xfId="0" applyFont="1" applyFill="1" applyProtection="1"/>
    <xf numFmtId="0" fontId="3" fillId="2" borderId="0" xfId="0" applyFont="1" applyFill="1" applyAlignment="1" applyProtection="1">
      <alignment horizontal="left"/>
    </xf>
    <xf numFmtId="0" fontId="0" fillId="2" borderId="2" xfId="0" applyFill="1" applyBorder="1" applyProtection="1"/>
    <xf numFmtId="0" fontId="34" fillId="2" borderId="2" xfId="0" applyFont="1" applyFill="1" applyBorder="1" applyProtection="1"/>
    <xf numFmtId="0" fontId="0" fillId="2" borderId="13" xfId="0" applyFill="1" applyBorder="1" applyProtection="1"/>
    <xf numFmtId="0" fontId="6" fillId="2" borderId="1" xfId="0" applyFont="1" applyFill="1" applyBorder="1" applyProtection="1"/>
    <xf numFmtId="0" fontId="6" fillId="2" borderId="0" xfId="0" applyFont="1" applyFill="1" applyProtection="1"/>
    <xf numFmtId="0" fontId="5" fillId="2" borderId="0" xfId="0" applyFont="1" applyFill="1" applyBorder="1" applyProtection="1"/>
    <xf numFmtId="0" fontId="6" fillId="2" borderId="3" xfId="0" applyFont="1" applyFill="1" applyBorder="1" applyProtection="1"/>
    <xf numFmtId="0" fontId="14" fillId="2" borderId="0" xfId="0" applyFont="1" applyFill="1" applyBorder="1" applyProtection="1"/>
    <xf numFmtId="0" fontId="11" fillId="2" borderId="0" xfId="0" applyFont="1" applyFill="1" applyBorder="1" applyProtection="1"/>
    <xf numFmtId="0" fontId="7" fillId="2" borderId="2" xfId="0" applyFont="1" applyFill="1" applyBorder="1" applyProtection="1"/>
    <xf numFmtId="0" fontId="21" fillId="4" borderId="15" xfId="0" applyFont="1" applyFill="1" applyBorder="1" applyProtection="1"/>
    <xf numFmtId="0" fontId="24" fillId="4" borderId="16" xfId="0" applyFont="1" applyFill="1" applyBorder="1" applyAlignment="1" applyProtection="1">
      <alignment wrapText="1"/>
    </xf>
    <xf numFmtId="0" fontId="3" fillId="2" borderId="0" xfId="0" applyFont="1" applyFill="1" applyBorder="1" applyAlignment="1" applyProtection="1">
      <alignment wrapText="1"/>
    </xf>
    <xf numFmtId="0" fontId="13" fillId="2" borderId="0" xfId="0" applyFont="1" applyFill="1" applyBorder="1" applyProtection="1"/>
    <xf numFmtId="0" fontId="6" fillId="2" borderId="17" xfId="0" applyFont="1" applyFill="1" applyBorder="1" applyAlignment="1" applyProtection="1">
      <alignment wrapText="1"/>
    </xf>
    <xf numFmtId="0" fontId="6" fillId="2" borderId="18" xfId="0" applyFont="1" applyFill="1" applyBorder="1" applyAlignment="1" applyProtection="1">
      <alignment vertical="top"/>
    </xf>
    <xf numFmtId="0" fontId="6" fillId="2" borderId="10" xfId="0" applyFont="1" applyFill="1" applyBorder="1" applyProtection="1"/>
    <xf numFmtId="0" fontId="6" fillId="2" borderId="11" xfId="0" applyFont="1" applyFill="1" applyBorder="1" applyProtection="1"/>
    <xf numFmtId="0" fontId="0" fillId="2" borderId="12" xfId="0" applyFill="1" applyBorder="1" applyProtection="1"/>
    <xf numFmtId="0" fontId="6" fillId="2" borderId="2" xfId="0" applyFont="1" applyFill="1" applyBorder="1" applyAlignment="1" applyProtection="1">
      <alignment horizontal="left" indent="4"/>
    </xf>
    <xf numFmtId="9" fontId="35" fillId="0" borderId="0" xfId="0" applyNumberFormat="1" applyFont="1" applyFill="1" applyBorder="1" applyAlignment="1" applyProtection="1">
      <alignment vertical="top"/>
      <protection locked="0"/>
    </xf>
    <xf numFmtId="6" fontId="3" fillId="2" borderId="0" xfId="0" applyNumberFormat="1" applyFont="1" applyFill="1" applyBorder="1" applyAlignment="1" applyProtection="1">
      <alignment horizontal="left"/>
    </xf>
    <xf numFmtId="0" fontId="6" fillId="0" borderId="2" xfId="0" applyFont="1" applyFill="1" applyBorder="1" applyProtection="1"/>
    <xf numFmtId="0" fontId="6" fillId="0" borderId="0" xfId="0" applyFont="1" applyFill="1" applyBorder="1" applyProtection="1"/>
    <xf numFmtId="2" fontId="6" fillId="0" borderId="0" xfId="0" applyNumberFormat="1" applyFont="1" applyFill="1" applyBorder="1" applyProtection="1"/>
    <xf numFmtId="164" fontId="6" fillId="0" borderId="0" xfId="0" applyNumberFormat="1" applyFont="1" applyFill="1" applyBorder="1" applyProtection="1"/>
    <xf numFmtId="3" fontId="6" fillId="0" borderId="0" xfId="0" applyNumberFormat="1" applyFont="1" applyFill="1" applyBorder="1" applyProtection="1"/>
    <xf numFmtId="44" fontId="6" fillId="0" borderId="0" xfId="1" applyFont="1" applyFill="1" applyBorder="1" applyProtection="1"/>
    <xf numFmtId="0" fontId="6" fillId="0" borderId="2" xfId="0" applyFont="1" applyFill="1" applyBorder="1" applyAlignment="1" applyProtection="1">
      <alignment vertical="top"/>
    </xf>
    <xf numFmtId="164" fontId="6" fillId="0" borderId="0" xfId="0" applyNumberFormat="1" applyFont="1" applyFill="1" applyBorder="1" applyAlignment="1" applyProtection="1">
      <alignment vertical="top"/>
    </xf>
    <xf numFmtId="0" fontId="25" fillId="5" borderId="5" xfId="0" applyFont="1" applyFill="1" applyBorder="1" applyAlignment="1" applyProtection="1">
      <alignment horizontal="center" wrapText="1"/>
      <protection locked="0"/>
    </xf>
    <xf numFmtId="0" fontId="28" fillId="0" borderId="1" xfId="0" applyFont="1" applyFill="1" applyBorder="1" applyProtection="1">
      <protection locked="0"/>
    </xf>
    <xf numFmtId="0" fontId="25" fillId="5" borderId="11" xfId="0" applyFont="1" applyFill="1" applyBorder="1" applyAlignment="1" applyProtection="1">
      <alignment horizontal="center" vertical="center" wrapText="1"/>
      <protection locked="0"/>
    </xf>
    <xf numFmtId="0" fontId="25" fillId="5" borderId="1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right" vertical="top"/>
      <protection locked="0"/>
    </xf>
    <xf numFmtId="165" fontId="33" fillId="0" borderId="11" xfId="1" applyNumberFormat="1" applyFont="1"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0" borderId="4" xfId="0" applyFill="1" applyBorder="1" applyProtection="1">
      <protection locked="0"/>
    </xf>
    <xf numFmtId="0" fontId="0" fillId="0" borderId="12" xfId="0" applyFill="1" applyBorder="1" applyProtection="1">
      <protection locked="0"/>
    </xf>
    <xf numFmtId="0" fontId="0" fillId="0" borderId="3" xfId="0" applyFill="1" applyBorder="1" applyProtection="1">
      <protection locked="0"/>
    </xf>
    <xf numFmtId="0" fontId="25" fillId="5" borderId="6" xfId="0" applyFont="1" applyFill="1" applyBorder="1" applyAlignment="1" applyProtection="1">
      <alignment horizontal="center" wrapText="1"/>
      <protection locked="0"/>
    </xf>
    <xf numFmtId="0" fontId="6" fillId="0" borderId="10" xfId="0" applyFont="1" applyFill="1" applyBorder="1" applyAlignment="1" applyProtection="1">
      <alignment horizontal="right"/>
      <protection locked="0"/>
    </xf>
    <xf numFmtId="0" fontId="33" fillId="0" borderId="11" xfId="0" applyFont="1" applyFill="1" applyBorder="1" applyProtection="1">
      <protection locked="0"/>
    </xf>
    <xf numFmtId="0" fontId="6" fillId="0" borderId="2" xfId="0" applyFont="1" applyFill="1" applyBorder="1" applyAlignment="1" applyProtection="1">
      <alignment horizontal="right" vertical="top"/>
      <protection locked="0"/>
    </xf>
    <xf numFmtId="0" fontId="33" fillId="0" borderId="1" xfId="0" applyFont="1" applyFill="1" applyBorder="1" applyProtection="1">
      <protection locked="0"/>
    </xf>
    <xf numFmtId="0" fontId="6" fillId="2" borderId="17" xfId="0" applyFont="1" applyFill="1" applyBorder="1" applyProtection="1"/>
    <xf numFmtId="0" fontId="6" fillId="2" borderId="18" xfId="0" applyFont="1" applyFill="1" applyBorder="1" applyProtection="1"/>
    <xf numFmtId="164" fontId="6" fillId="2" borderId="18" xfId="0" applyNumberFormat="1" applyFont="1" applyFill="1" applyBorder="1" applyProtection="1"/>
    <xf numFmtId="42" fontId="6" fillId="2" borderId="0" xfId="0" applyNumberFormat="1" applyFont="1" applyFill="1" applyBorder="1" applyProtection="1"/>
    <xf numFmtId="164" fontId="3" fillId="2" borderId="0" xfId="0" applyNumberFormat="1" applyFont="1" applyFill="1" applyBorder="1" applyProtection="1"/>
    <xf numFmtId="1" fontId="3" fillId="0" borderId="19"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0" fillId="0" borderId="20" xfId="0" applyBorder="1" applyAlignment="1">
      <alignment horizontal="left"/>
    </xf>
    <xf numFmtId="1" fontId="3" fillId="0" borderId="20" xfId="0" applyNumberFormat="1" applyFont="1" applyFill="1" applyBorder="1" applyAlignment="1">
      <alignment horizontal="center" vertical="top"/>
    </xf>
    <xf numFmtId="164" fontId="3" fillId="0" borderId="20" xfId="0" applyNumberFormat="1" applyFont="1" applyBorder="1" applyAlignment="1">
      <alignment horizontal="center" vertical="top"/>
    </xf>
    <xf numFmtId="0" fontId="3" fillId="0" borderId="15" xfId="0" applyFont="1" applyBorder="1" applyAlignment="1">
      <alignment vertical="top" wrapText="1"/>
    </xf>
    <xf numFmtId="0" fontId="16" fillId="3" borderId="11" xfId="0" applyFont="1" applyFill="1" applyBorder="1" applyAlignment="1" applyProtection="1"/>
    <xf numFmtId="0" fontId="16" fillId="3" borderId="12" xfId="0" applyFont="1" applyFill="1" applyBorder="1" applyAlignment="1" applyProtection="1"/>
    <xf numFmtId="0" fontId="36" fillId="3" borderId="10" xfId="0" applyFont="1" applyFill="1" applyBorder="1" applyProtection="1"/>
    <xf numFmtId="0" fontId="16" fillId="3" borderId="11" xfId="0" applyFont="1" applyFill="1" applyBorder="1" applyProtection="1"/>
    <xf numFmtId="0" fontId="16" fillId="3" borderId="1" xfId="0" applyFont="1" applyFill="1" applyBorder="1" applyProtection="1"/>
    <xf numFmtId="0" fontId="16" fillId="3" borderId="1" xfId="0" applyFont="1" applyFill="1" applyBorder="1" applyAlignment="1" applyProtection="1">
      <alignment horizontal="center" wrapText="1"/>
    </xf>
    <xf numFmtId="0" fontId="16" fillId="3" borderId="1" xfId="0" applyFont="1" applyFill="1" applyBorder="1" applyAlignment="1" applyProtection="1">
      <alignment horizontal="center" wrapText="1"/>
      <protection locked="0"/>
    </xf>
    <xf numFmtId="0" fontId="16" fillId="3" borderId="13" xfId="0" applyFont="1" applyFill="1" applyBorder="1" applyAlignment="1" applyProtection="1">
      <alignment horizontal="center" vertical="center"/>
    </xf>
    <xf numFmtId="0" fontId="37" fillId="0" borderId="0" xfId="0" applyFont="1"/>
    <xf numFmtId="0" fontId="1" fillId="2" borderId="2" xfId="0" applyFont="1" applyFill="1" applyBorder="1" applyProtection="1"/>
    <xf numFmtId="9" fontId="1" fillId="0" borderId="0" xfId="0" applyNumberFormat="1" applyFont="1" applyFill="1" applyBorder="1" applyProtection="1"/>
    <xf numFmtId="9" fontId="6" fillId="0" borderId="0" xfId="0" applyNumberFormat="1" applyFont="1" applyFill="1" applyBorder="1" applyProtection="1"/>
    <xf numFmtId="0" fontId="3" fillId="2" borderId="2"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2" xfId="0" applyNumberFormat="1" applyFont="1" applyFill="1" applyBorder="1" applyAlignment="1" applyProtection="1">
      <alignment horizontal="left"/>
    </xf>
    <xf numFmtId="0" fontId="1" fillId="2" borderId="0" xfId="0" applyFont="1" applyFill="1" applyProtection="1">
      <protection locked="0"/>
    </xf>
    <xf numFmtId="0" fontId="1" fillId="0" borderId="2" xfId="0" applyFont="1" applyFill="1" applyBorder="1" applyAlignment="1" applyProtection="1">
      <alignment vertical="top" wrapText="1"/>
    </xf>
    <xf numFmtId="165" fontId="3" fillId="0" borderId="19" xfId="1" applyNumberFormat="1" applyFont="1" applyBorder="1" applyAlignment="1">
      <alignment horizontal="center" vertical="top"/>
    </xf>
    <xf numFmtId="165" fontId="0" fillId="0" borderId="0" xfId="1" applyNumberFormat="1" applyFont="1"/>
    <xf numFmtId="0" fontId="3" fillId="0" borderId="0" xfId="0" applyFont="1"/>
    <xf numFmtId="165" fontId="3" fillId="0" borderId="0" xfId="1" applyNumberFormat="1" applyFont="1"/>
    <xf numFmtId="0" fontId="1" fillId="0" borderId="0" xfId="0" applyFont="1"/>
    <xf numFmtId="0" fontId="38" fillId="0" borderId="0" xfId="0" applyFont="1" applyBorder="1"/>
    <xf numFmtId="165" fontId="39" fillId="0" borderId="0" xfId="1" applyNumberFormat="1" applyFont="1" applyBorder="1"/>
    <xf numFmtId="165" fontId="40" fillId="0" borderId="2" xfId="1" applyNumberFormat="1" applyFont="1" applyBorder="1"/>
    <xf numFmtId="165" fontId="40" fillId="0" borderId="13" xfId="1" applyNumberFormat="1" applyFont="1" applyBorder="1"/>
    <xf numFmtId="165" fontId="39" fillId="0" borderId="1" xfId="1" applyNumberFormat="1" applyFont="1" applyBorder="1"/>
    <xf numFmtId="165" fontId="40" fillId="0" borderId="4" xfId="1" applyNumberFormat="1" applyFont="1" applyBorder="1"/>
    <xf numFmtId="0" fontId="0" fillId="0" borderId="0" xfId="0" applyAlignment="1"/>
    <xf numFmtId="165" fontId="40" fillId="0" borderId="3" xfId="1" applyNumberFormat="1" applyFont="1" applyBorder="1" applyAlignment="1"/>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1" fillId="0" borderId="0" xfId="0" applyFont="1" applyAlignment="1"/>
    <xf numFmtId="0" fontId="1" fillId="0" borderId="0"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6" fillId="0" borderId="3" xfId="0" applyFont="1" applyFill="1" applyBorder="1" applyAlignment="1" applyProtection="1">
      <alignment horizontal="left" wrapText="1"/>
    </xf>
    <xf numFmtId="0" fontId="3" fillId="0" borderId="0" xfId="0" applyFont="1" applyFill="1" applyBorder="1" applyAlignment="1" applyProtection="1">
      <alignment horizontal="left"/>
    </xf>
    <xf numFmtId="0" fontId="3" fillId="0" borderId="3" xfId="0" applyFont="1" applyFill="1" applyBorder="1" applyAlignment="1" applyProtection="1">
      <alignment horizontal="left"/>
    </xf>
    <xf numFmtId="0" fontId="0" fillId="0" borderId="1" xfId="0" applyFill="1" applyBorder="1" applyAlignment="1" applyProtection="1">
      <alignment horizontal="left"/>
    </xf>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3" xfId="0" applyFill="1" applyBorder="1" applyAlignment="1" applyProtection="1">
      <alignment horizontal="left"/>
    </xf>
    <xf numFmtId="0" fontId="3" fillId="0" borderId="0" xfId="0" applyFont="1" applyFill="1" applyBorder="1" applyAlignment="1" applyProtection="1">
      <alignment horizontal="left" wrapText="1"/>
    </xf>
    <xf numFmtId="0" fontId="3" fillId="0" borderId="3"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6" fillId="0" borderId="0" xfId="0" applyFont="1" applyFill="1" applyBorder="1" applyAlignment="1" applyProtection="1">
      <alignment horizontal="left"/>
    </xf>
    <xf numFmtId="0" fontId="6" fillId="0" borderId="3" xfId="0" applyFont="1" applyFill="1" applyBorder="1" applyAlignment="1" applyProtection="1">
      <alignment horizontal="left"/>
    </xf>
    <xf numFmtId="0" fontId="0" fillId="0" borderId="0" xfId="0" applyFill="1" applyBorder="1" applyAlignment="1" applyProtection="1">
      <alignment horizontal="left" wrapText="1"/>
    </xf>
    <xf numFmtId="0" fontId="0" fillId="0" borderId="3" xfId="0" applyFill="1" applyBorder="1" applyAlignment="1" applyProtection="1">
      <alignment horizontal="left" wrapText="1"/>
    </xf>
    <xf numFmtId="0" fontId="16" fillId="3" borderId="5" xfId="0" applyFont="1" applyFill="1" applyBorder="1" applyAlignment="1" applyProtection="1">
      <alignment horizontal="center"/>
    </xf>
    <xf numFmtId="0" fontId="16" fillId="3" borderId="6" xfId="0" applyFont="1" applyFill="1" applyBorder="1" applyAlignment="1" applyProtection="1">
      <alignment horizontal="center"/>
    </xf>
    <xf numFmtId="0" fontId="7" fillId="0" borderId="10"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7" fillId="0" borderId="12" xfId="0" applyFont="1" applyFill="1" applyBorder="1" applyAlignment="1" applyProtection="1">
      <alignment horizontal="left" wrapText="1"/>
    </xf>
    <xf numFmtId="0" fontId="1" fillId="0" borderId="3" xfId="0" applyFont="1" applyFill="1" applyBorder="1" applyAlignment="1" applyProtection="1">
      <alignment horizontal="left" wrapText="1"/>
    </xf>
    <xf numFmtId="0" fontId="25" fillId="5" borderId="10" xfId="0" applyFont="1" applyFill="1" applyBorder="1" applyAlignment="1" applyProtection="1">
      <alignment horizontal="center" vertical="center" wrapText="1"/>
      <protection locked="0"/>
    </xf>
    <xf numFmtId="0" fontId="25" fillId="5"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1" fillId="0" borderId="0" xfId="0" applyFont="1"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0" fillId="0" borderId="2" xfId="0" applyFill="1" applyBorder="1" applyAlignment="1" applyProtection="1">
      <alignment horizontal="left"/>
    </xf>
    <xf numFmtId="0" fontId="3" fillId="0" borderId="0" xfId="0" applyFont="1" applyFill="1" applyBorder="1" applyAlignment="1" applyProtection="1">
      <alignment horizontal="center" vertical="top"/>
    </xf>
    <xf numFmtId="0" fontId="3" fillId="0" borderId="3" xfId="0" applyFont="1" applyFill="1" applyBorder="1" applyAlignment="1" applyProtection="1">
      <alignment horizontal="center" vertical="top"/>
    </xf>
    <xf numFmtId="0" fontId="6" fillId="0" borderId="2" xfId="0" applyFont="1" applyFill="1" applyBorder="1" applyAlignment="1" applyProtection="1">
      <alignment horizontal="left"/>
    </xf>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0" fontId="3" fillId="0" borderId="0"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3" fillId="0" borderId="1" xfId="0" applyFont="1" applyFill="1" applyBorder="1" applyAlignment="1" applyProtection="1">
      <alignment horizontal="left"/>
    </xf>
    <xf numFmtId="0" fontId="3" fillId="0" borderId="4" xfId="0" applyFont="1" applyFill="1" applyBorder="1" applyAlignment="1" applyProtection="1">
      <alignment horizontal="left"/>
    </xf>
    <xf numFmtId="0" fontId="0" fillId="0" borderId="13" xfId="0" applyFill="1" applyBorder="1" applyAlignment="1" applyProtection="1">
      <alignment horizontal="left"/>
    </xf>
    <xf numFmtId="0" fontId="16" fillId="3" borderId="1"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0" fillId="0" borderId="1" xfId="0" applyFill="1" applyBorder="1" applyAlignment="1" applyProtection="1">
      <alignment horizontal="left" wrapText="1"/>
    </xf>
    <xf numFmtId="0" fontId="0" fillId="0" borderId="4" xfId="0" applyFill="1" applyBorder="1" applyAlignment="1" applyProtection="1">
      <alignment horizontal="left" wrapText="1"/>
    </xf>
    <xf numFmtId="0" fontId="32" fillId="3" borderId="10" xfId="0" applyFont="1" applyFill="1" applyBorder="1" applyAlignment="1" applyProtection="1">
      <alignment horizontal="center" vertical="center"/>
      <protection locked="0"/>
    </xf>
    <xf numFmtId="0" fontId="32" fillId="3" borderId="11"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3"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left"/>
    </xf>
    <xf numFmtId="0" fontId="10" fillId="0" borderId="3" xfId="0" applyFont="1" applyFill="1" applyBorder="1" applyAlignment="1" applyProtection="1">
      <alignment horizontal="left"/>
    </xf>
    <xf numFmtId="0" fontId="16" fillId="3" borderId="5" xfId="0" applyFont="1" applyFill="1" applyBorder="1" applyAlignment="1" applyProtection="1">
      <alignment horizontal="center"/>
      <protection locked="0"/>
    </xf>
    <xf numFmtId="0" fontId="16" fillId="3" borderId="6" xfId="0" applyFont="1" applyFill="1" applyBorder="1" applyAlignment="1" applyProtection="1">
      <alignment horizontal="center"/>
      <protection locked="0"/>
    </xf>
    <xf numFmtId="0" fontId="3" fillId="2" borderId="0" xfId="0" applyNumberFormat="1"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25" fillId="5" borderId="14" xfId="0" applyFont="1" applyFill="1" applyBorder="1" applyAlignment="1" applyProtection="1">
      <alignment horizontal="center" wrapText="1"/>
      <protection locked="0"/>
    </xf>
    <xf numFmtId="0" fontId="25" fillId="5" borderId="5" xfId="0" applyFont="1" applyFill="1" applyBorder="1" applyAlignment="1" applyProtection="1">
      <alignment horizontal="center" wrapText="1"/>
      <protection locked="0"/>
    </xf>
    <xf numFmtId="0" fontId="6" fillId="2" borderId="0" xfId="0" applyFont="1" applyFill="1" applyBorder="1" applyAlignment="1" applyProtection="1">
      <alignment horizontal="center"/>
    </xf>
    <xf numFmtId="0" fontId="6" fillId="2" borderId="23" xfId="0" applyFont="1" applyFill="1" applyBorder="1" applyAlignment="1" applyProtection="1">
      <alignment horizontal="center"/>
    </xf>
    <xf numFmtId="0" fontId="3" fillId="2" borderId="0" xfId="0" applyFont="1" applyFill="1" applyBorder="1" applyAlignment="1" applyProtection="1">
      <alignment horizontal="center" wrapText="1"/>
    </xf>
    <xf numFmtId="0" fontId="29" fillId="3" borderId="14" xfId="0" applyFont="1" applyFill="1" applyBorder="1" applyAlignment="1" applyProtection="1">
      <alignment horizontal="center"/>
    </xf>
    <xf numFmtId="0" fontId="29" fillId="3" borderId="5" xfId="0" applyFont="1" applyFill="1" applyBorder="1" applyAlignment="1" applyProtection="1">
      <alignment horizontal="center"/>
    </xf>
    <xf numFmtId="0" fontId="29" fillId="3" borderId="6"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30" fillId="4" borderId="10"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30" fillId="4" borderId="12"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4" borderId="13" xfId="0" applyFont="1" applyFill="1" applyBorder="1" applyAlignment="1" applyProtection="1">
      <alignment horizontal="center" vertical="center"/>
    </xf>
    <xf numFmtId="0" fontId="30" fillId="4" borderId="1" xfId="0" applyFont="1" applyFill="1" applyBorder="1" applyAlignment="1" applyProtection="1">
      <alignment horizontal="center" vertical="center"/>
    </xf>
    <xf numFmtId="0" fontId="30" fillId="4" borderId="4" xfId="0" applyFont="1" applyFill="1" applyBorder="1" applyAlignment="1" applyProtection="1">
      <alignment horizontal="center" vertical="center"/>
    </xf>
    <xf numFmtId="0" fontId="3" fillId="2" borderId="23" xfId="0" applyFont="1" applyFill="1" applyBorder="1" applyAlignment="1" applyProtection="1">
      <alignment horizontal="center" wrapText="1"/>
    </xf>
    <xf numFmtId="0" fontId="24" fillId="4" borderId="16" xfId="0" applyFont="1" applyFill="1" applyBorder="1" applyAlignment="1" applyProtection="1">
      <alignment horizontal="center" wrapText="1"/>
    </xf>
    <xf numFmtId="0" fontId="24" fillId="4" borderId="20" xfId="0" applyFont="1" applyFill="1" applyBorder="1" applyAlignment="1" applyProtection="1">
      <alignment horizontal="center" wrapText="1"/>
    </xf>
    <xf numFmtId="0" fontId="16" fillId="4" borderId="16" xfId="0" applyFont="1" applyFill="1" applyBorder="1" applyAlignment="1" applyProtection="1">
      <alignment horizontal="center" wrapText="1"/>
    </xf>
    <xf numFmtId="0" fontId="0" fillId="0" borderId="1"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6" fillId="2" borderId="18" xfId="0" applyFont="1" applyFill="1" applyBorder="1" applyAlignment="1" applyProtection="1">
      <alignment horizontal="center" vertical="top"/>
    </xf>
    <xf numFmtId="0" fontId="6" fillId="2" borderId="24" xfId="0" applyFont="1" applyFill="1" applyBorder="1" applyAlignment="1" applyProtection="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41" fillId="0" borderId="10"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1" fillId="0" borderId="21" xfId="0" applyFont="1" applyBorder="1" applyAlignment="1">
      <alignment horizontal="center" vertical="top" wrapText="1"/>
    </xf>
    <xf numFmtId="0" fontId="1" fillId="0" borderId="16" xfId="0" applyFont="1" applyBorder="1" applyAlignment="1">
      <alignment horizontal="center" vertical="top" wrapText="1"/>
    </xf>
    <xf numFmtId="0" fontId="1" fillId="0" borderId="22" xfId="0" applyFont="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93BE5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6D582"/>
      <rgbColor rgb="00993366"/>
      <rgbColor rgb="000062A6"/>
      <rgbColor rgb="00333333"/>
    </indexedColors>
    <mruColors>
      <color rgb="FF00CC66"/>
      <color rgb="FF99FF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2">
                    <a:lumMod val="60000"/>
                    <a:lumOff val="40000"/>
                  </a:schemeClr>
                </a:solidFill>
                <a:latin typeface="Arial" panose="020B0604020202020204" pitchFamily="34" charset="0"/>
                <a:ea typeface="+mn-ea"/>
                <a:cs typeface="Arial" panose="020B0604020202020204" pitchFamily="34" charset="0"/>
              </a:defRPr>
            </a:pPr>
            <a:r>
              <a:rPr lang="en-US"/>
              <a:t>Time-related</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'Chart Data'!$B$17</c:f>
              <c:strCache>
                <c:ptCount val="1"/>
                <c:pt idx="0">
                  <c:v>Labor Cost</c:v>
                </c:pt>
              </c:strCache>
            </c:strRef>
          </c:tx>
          <c:spPr>
            <a:solidFill>
              <a:schemeClr val="accent2"/>
            </a:solidFill>
            <a:ln>
              <a:solidFill>
                <a:schemeClr val="accent2"/>
              </a:solidFill>
            </a:ln>
            <a:effectLst/>
          </c:spPr>
          <c:invertIfNegative val="0"/>
          <c:cat>
            <c:strRef>
              <c:f>'Chart Data'!$C$16:$D$16</c:f>
              <c:strCache>
                <c:ptCount val="2"/>
                <c:pt idx="0">
                  <c:v>Old Process</c:v>
                </c:pt>
                <c:pt idx="1">
                  <c:v>Collaborator</c:v>
                </c:pt>
              </c:strCache>
            </c:strRef>
          </c:cat>
          <c:val>
            <c:numRef>
              <c:f>'Chart Data'!$C$17:$D$17</c:f>
              <c:numCache>
                <c:formatCode>_("$"* #,##0_);_("$"* \(#,##0\);_("$"* "-"??_);_(@_)</c:formatCode>
                <c:ptCount val="2"/>
                <c:pt idx="0">
                  <c:v>4000.0</c:v>
                </c:pt>
              </c:numCache>
            </c:numRef>
          </c:val>
          <c:extLst xmlns:c16r2="http://schemas.microsoft.com/office/drawing/2015/06/chart">
            <c:ext xmlns:c16="http://schemas.microsoft.com/office/drawing/2014/chart" uri="{C3380CC4-5D6E-409C-BE32-E72D297353CC}">
              <c16:uniqueId val="{00000000-82FD-4E71-BC22-D23ABDFE7700}"/>
            </c:ext>
          </c:extLst>
        </c:ser>
        <c:ser>
          <c:idx val="1"/>
          <c:order val="1"/>
          <c:tx>
            <c:strRef>
              <c:f>'Chart Data'!$B$18</c:f>
              <c:strCache>
                <c:ptCount val="1"/>
                <c:pt idx="0">
                  <c:v>Labor Cost</c:v>
                </c:pt>
              </c:strCache>
            </c:strRef>
          </c:tx>
          <c:spPr>
            <a:solidFill>
              <a:schemeClr val="accent1"/>
            </a:solidFill>
            <a:ln>
              <a:solidFill>
                <a:schemeClr val="accent1"/>
              </a:solidFill>
            </a:ln>
            <a:effectLst/>
          </c:spPr>
          <c:invertIfNegative val="0"/>
          <c:cat>
            <c:strRef>
              <c:f>'Chart Data'!$C$16:$D$16</c:f>
              <c:strCache>
                <c:ptCount val="2"/>
                <c:pt idx="0">
                  <c:v>Old Process</c:v>
                </c:pt>
                <c:pt idx="1">
                  <c:v>Collaborator</c:v>
                </c:pt>
              </c:strCache>
            </c:strRef>
          </c:cat>
          <c:val>
            <c:numRef>
              <c:f>'Chart Data'!$C$18:$D$18</c:f>
              <c:numCache>
                <c:formatCode>_("$"* #,##0_);_("$"* \(#,##0\);_("$"* "-"??_);_(@_)</c:formatCode>
                <c:ptCount val="2"/>
                <c:pt idx="1">
                  <c:v>3333.333333333333</c:v>
                </c:pt>
              </c:numCache>
            </c:numRef>
          </c:val>
          <c:extLst xmlns:c16r2="http://schemas.microsoft.com/office/drawing/2015/06/chart">
            <c:ext xmlns:c16="http://schemas.microsoft.com/office/drawing/2014/chart" uri="{C3380CC4-5D6E-409C-BE32-E72D297353CC}">
              <c16:uniqueId val="{00000001-82FD-4E71-BC22-D23ABDFE7700}"/>
            </c:ext>
          </c:extLst>
        </c:ser>
        <c:ser>
          <c:idx val="2"/>
          <c:order val="2"/>
          <c:tx>
            <c:strRef>
              <c:f>'Chart Data'!$B$19</c:f>
              <c:strCache>
                <c:ptCount val="1"/>
                <c:pt idx="0">
                  <c:v>Savings</c:v>
                </c:pt>
              </c:strCache>
            </c:strRef>
          </c:tx>
          <c:spPr>
            <a:solidFill>
              <a:srgbClr val="00CC66"/>
            </a:solidFill>
            <a:ln>
              <a:solidFill>
                <a:srgbClr val="00CC66"/>
              </a:solidFill>
            </a:ln>
            <a:effectLst/>
          </c:spPr>
          <c:invertIfNegative val="0"/>
          <c:cat>
            <c:strRef>
              <c:f>'Chart Data'!$C$16:$D$16</c:f>
              <c:strCache>
                <c:ptCount val="2"/>
                <c:pt idx="0">
                  <c:v>Old Process</c:v>
                </c:pt>
                <c:pt idx="1">
                  <c:v>Collaborator</c:v>
                </c:pt>
              </c:strCache>
            </c:strRef>
          </c:cat>
          <c:val>
            <c:numRef>
              <c:f>'Chart Data'!$C$19:$D$19</c:f>
              <c:numCache>
                <c:formatCode>_("$"* #,##0_);_("$"* \(#,##0\);_("$"* "-"??_);_(@_)</c:formatCode>
                <c:ptCount val="2"/>
                <c:pt idx="1">
                  <c:v>666.666666666666</c:v>
                </c:pt>
              </c:numCache>
            </c:numRef>
          </c:val>
          <c:extLst xmlns:c16r2="http://schemas.microsoft.com/office/drawing/2015/06/chart">
            <c:ext xmlns:c16="http://schemas.microsoft.com/office/drawing/2014/chart" uri="{C3380CC4-5D6E-409C-BE32-E72D297353CC}">
              <c16:uniqueId val="{00000002-82FD-4E71-BC22-D23ABDFE7700}"/>
            </c:ext>
          </c:extLst>
        </c:ser>
        <c:dLbls>
          <c:showLegendKey val="0"/>
          <c:showVal val="0"/>
          <c:showCatName val="0"/>
          <c:showSerName val="0"/>
          <c:showPercent val="0"/>
          <c:showBubbleSize val="0"/>
        </c:dLbls>
        <c:gapWidth val="150"/>
        <c:overlap val="100"/>
        <c:axId val="-1156164896"/>
        <c:axId val="-1173040656"/>
      </c:barChart>
      <c:catAx>
        <c:axId val="-115616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crossAx val="-1173040656"/>
        <c:crosses val="autoZero"/>
        <c:auto val="1"/>
        <c:lblAlgn val="ctr"/>
        <c:lblOffset val="100"/>
        <c:noMultiLvlLbl val="0"/>
      </c:catAx>
      <c:valAx>
        <c:axId val="-11730406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crossAx val="-1156164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chemeClr val="tx2">
              <a:lumMod val="60000"/>
              <a:lumOff val="4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2">
                    <a:lumMod val="60000"/>
                    <a:lumOff val="40000"/>
                  </a:schemeClr>
                </a:solidFill>
                <a:latin typeface="Arial" panose="020B0604020202020204" pitchFamily="34" charset="0"/>
                <a:ea typeface="+mn-ea"/>
                <a:cs typeface="Arial" panose="020B0604020202020204" pitchFamily="34" charset="0"/>
              </a:defRPr>
            </a:pPr>
            <a:r>
              <a:rPr lang="en-US"/>
              <a:t>Defect-related</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'Chart Data'!$B$22</c:f>
              <c:strCache>
                <c:ptCount val="1"/>
                <c:pt idx="0">
                  <c:v>Defects Cost</c:v>
                </c:pt>
              </c:strCache>
            </c:strRef>
          </c:tx>
          <c:spPr>
            <a:solidFill>
              <a:schemeClr val="accent2"/>
            </a:solidFill>
            <a:ln>
              <a:solidFill>
                <a:schemeClr val="accent2"/>
              </a:solidFill>
            </a:ln>
            <a:effectLst/>
          </c:spPr>
          <c:invertIfNegative val="0"/>
          <c:cat>
            <c:strRef>
              <c:f>'Chart Data'!$C$16:$D$16</c:f>
              <c:strCache>
                <c:ptCount val="2"/>
                <c:pt idx="0">
                  <c:v>Old Process</c:v>
                </c:pt>
                <c:pt idx="1">
                  <c:v>Collaborator</c:v>
                </c:pt>
              </c:strCache>
            </c:strRef>
          </c:cat>
          <c:val>
            <c:numRef>
              <c:f>'Chart Data'!$C$22:$D$22</c:f>
              <c:numCache>
                <c:formatCode>General</c:formatCode>
                <c:ptCount val="2"/>
                <c:pt idx="0" formatCode="_(&quot;$&quot;* #,##0_);_(&quot;$&quot;* \(#,##0\);_(&quot;$&quot;* &quot;-&quot;??_);_(@_)">
                  <c:v>3456</c:v>
                </c:pt>
              </c:numCache>
            </c:numRef>
          </c:val>
          <c:extLst xmlns:c16r2="http://schemas.microsoft.com/office/drawing/2015/06/chart">
            <c:ext xmlns:c16="http://schemas.microsoft.com/office/drawing/2014/chart" uri="{C3380CC4-5D6E-409C-BE32-E72D297353CC}">
              <c16:uniqueId val="{00000000-A0A7-46CE-AEA6-3CCD4147E0AD}"/>
            </c:ext>
          </c:extLst>
        </c:ser>
        <c:ser>
          <c:idx val="1"/>
          <c:order val="1"/>
          <c:tx>
            <c:strRef>
              <c:f>'Chart Data'!$B$23</c:f>
              <c:strCache>
                <c:ptCount val="1"/>
                <c:pt idx="0">
                  <c:v>Defects Cost</c:v>
                </c:pt>
              </c:strCache>
            </c:strRef>
          </c:tx>
          <c:spPr>
            <a:solidFill>
              <a:schemeClr val="accent1"/>
            </a:solidFill>
            <a:ln>
              <a:solidFill>
                <a:schemeClr val="accent1"/>
              </a:solidFill>
            </a:ln>
            <a:effectLst/>
          </c:spPr>
          <c:invertIfNegative val="0"/>
          <c:cat>
            <c:strRef>
              <c:f>'Chart Data'!$C$16:$D$16</c:f>
              <c:strCache>
                <c:ptCount val="2"/>
                <c:pt idx="0">
                  <c:v>Old Process</c:v>
                </c:pt>
                <c:pt idx="1">
                  <c:v>Collaborator</c:v>
                </c:pt>
              </c:strCache>
            </c:strRef>
          </c:cat>
          <c:val>
            <c:numRef>
              <c:f>'Chart Data'!$C$23:$D$23</c:f>
              <c:numCache>
                <c:formatCode>_("$"* #,##0_);_("$"* \(#,##0\);_("$"* "-"??_);_(@_)</c:formatCode>
                <c:ptCount val="2"/>
              </c:numCache>
            </c:numRef>
          </c:val>
          <c:extLst xmlns:c16r2="http://schemas.microsoft.com/office/drawing/2015/06/chart">
            <c:ext xmlns:c16="http://schemas.microsoft.com/office/drawing/2014/chart" uri="{C3380CC4-5D6E-409C-BE32-E72D297353CC}">
              <c16:uniqueId val="{00000001-A0A7-46CE-AEA6-3CCD4147E0AD}"/>
            </c:ext>
          </c:extLst>
        </c:ser>
        <c:ser>
          <c:idx val="2"/>
          <c:order val="2"/>
          <c:tx>
            <c:strRef>
              <c:f>'Chart Data'!$B$24</c:f>
              <c:strCache>
                <c:ptCount val="1"/>
                <c:pt idx="0">
                  <c:v>Savings</c:v>
                </c:pt>
              </c:strCache>
            </c:strRef>
          </c:tx>
          <c:spPr>
            <a:solidFill>
              <a:srgbClr val="00CC66"/>
            </a:solidFill>
            <a:ln>
              <a:solidFill>
                <a:srgbClr val="00CC66"/>
              </a:solidFill>
            </a:ln>
            <a:effectLst/>
          </c:spPr>
          <c:invertIfNegative val="0"/>
          <c:cat>
            <c:strRef>
              <c:f>'Chart Data'!$C$16:$D$16</c:f>
              <c:strCache>
                <c:ptCount val="2"/>
                <c:pt idx="0">
                  <c:v>Old Process</c:v>
                </c:pt>
                <c:pt idx="1">
                  <c:v>Collaborator</c:v>
                </c:pt>
              </c:strCache>
            </c:strRef>
          </c:cat>
          <c:val>
            <c:numRef>
              <c:f>'Chart Data'!$C$24:$D$24</c:f>
              <c:numCache>
                <c:formatCode>_("$"* #,##0_);_("$"* \(#,##0\);_("$"* "-"??_);_(@_)</c:formatCode>
                <c:ptCount val="2"/>
                <c:pt idx="1">
                  <c:v>3456</c:v>
                </c:pt>
              </c:numCache>
            </c:numRef>
          </c:val>
          <c:extLst xmlns:c16r2="http://schemas.microsoft.com/office/drawing/2015/06/chart">
            <c:ext xmlns:c16="http://schemas.microsoft.com/office/drawing/2014/chart" uri="{C3380CC4-5D6E-409C-BE32-E72D297353CC}">
              <c16:uniqueId val="{00000002-A0A7-46CE-AEA6-3CCD4147E0AD}"/>
            </c:ext>
          </c:extLst>
        </c:ser>
        <c:dLbls>
          <c:showLegendKey val="0"/>
          <c:showVal val="0"/>
          <c:showCatName val="0"/>
          <c:showSerName val="0"/>
          <c:showPercent val="0"/>
          <c:showBubbleSize val="0"/>
        </c:dLbls>
        <c:gapWidth val="150"/>
        <c:overlap val="100"/>
        <c:axId val="-1153193136"/>
        <c:axId val="-1608697824"/>
      </c:barChart>
      <c:catAx>
        <c:axId val="-115319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crossAx val="-1608697824"/>
        <c:crosses val="autoZero"/>
        <c:auto val="1"/>
        <c:lblAlgn val="ctr"/>
        <c:lblOffset val="100"/>
        <c:noMultiLvlLbl val="0"/>
      </c:catAx>
      <c:valAx>
        <c:axId val="-16086978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crossAx val="-115319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60000"/>
                  <a:lumOff val="40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chemeClr val="tx2">
              <a:lumMod val="60000"/>
              <a:lumOff val="4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Time-related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 Data'!$B$17</c:f>
              <c:strCache>
                <c:ptCount val="1"/>
                <c:pt idx="0">
                  <c:v>Labor Cost</c:v>
                </c:pt>
              </c:strCache>
            </c:strRef>
          </c:tx>
          <c:spPr>
            <a:solidFill>
              <a:schemeClr val="accent2"/>
            </a:solidFill>
            <a:ln>
              <a:solidFill>
                <a:schemeClr val="accent2"/>
              </a:solidFill>
            </a:ln>
            <a:effectLst/>
          </c:spPr>
          <c:invertIfNegative val="0"/>
          <c:cat>
            <c:strRef>
              <c:f>'Chart Data'!$C$16:$D$16</c:f>
              <c:strCache>
                <c:ptCount val="2"/>
                <c:pt idx="0">
                  <c:v>Old Process</c:v>
                </c:pt>
                <c:pt idx="1">
                  <c:v>Collaborator</c:v>
                </c:pt>
              </c:strCache>
            </c:strRef>
          </c:cat>
          <c:val>
            <c:numRef>
              <c:f>'Chart Data'!$C$17:$D$17</c:f>
              <c:numCache>
                <c:formatCode>_("$"* #,##0_);_("$"* \(#,##0\);_("$"* "-"??_);_(@_)</c:formatCode>
                <c:ptCount val="2"/>
                <c:pt idx="0">
                  <c:v>4000.0</c:v>
                </c:pt>
              </c:numCache>
            </c:numRef>
          </c:val>
          <c:extLst xmlns:c16r2="http://schemas.microsoft.com/office/drawing/2015/06/chart">
            <c:ext xmlns:c16="http://schemas.microsoft.com/office/drawing/2014/chart" uri="{C3380CC4-5D6E-409C-BE32-E72D297353CC}">
              <c16:uniqueId val="{00000000-D3A6-48C2-B2E7-DC111805D98C}"/>
            </c:ext>
          </c:extLst>
        </c:ser>
        <c:ser>
          <c:idx val="1"/>
          <c:order val="1"/>
          <c:tx>
            <c:strRef>
              <c:f>'Chart Data'!$B$18</c:f>
              <c:strCache>
                <c:ptCount val="1"/>
                <c:pt idx="0">
                  <c:v>Labor Cost</c:v>
                </c:pt>
              </c:strCache>
            </c:strRef>
          </c:tx>
          <c:spPr>
            <a:solidFill>
              <a:schemeClr val="accent1"/>
            </a:solidFill>
            <a:ln>
              <a:solidFill>
                <a:schemeClr val="accent1"/>
              </a:solidFill>
            </a:ln>
            <a:effectLst/>
          </c:spPr>
          <c:invertIfNegative val="0"/>
          <c:cat>
            <c:strRef>
              <c:f>'Chart Data'!$C$16:$D$16</c:f>
              <c:strCache>
                <c:ptCount val="2"/>
                <c:pt idx="0">
                  <c:v>Old Process</c:v>
                </c:pt>
                <c:pt idx="1">
                  <c:v>Collaborator</c:v>
                </c:pt>
              </c:strCache>
            </c:strRef>
          </c:cat>
          <c:val>
            <c:numRef>
              <c:f>'Chart Data'!$C$18:$D$18</c:f>
              <c:numCache>
                <c:formatCode>_("$"* #,##0_);_("$"* \(#,##0\);_("$"* "-"??_);_(@_)</c:formatCode>
                <c:ptCount val="2"/>
                <c:pt idx="1">
                  <c:v>3333.333333333333</c:v>
                </c:pt>
              </c:numCache>
            </c:numRef>
          </c:val>
          <c:extLst xmlns:c16r2="http://schemas.microsoft.com/office/drawing/2015/06/chart">
            <c:ext xmlns:c16="http://schemas.microsoft.com/office/drawing/2014/chart" uri="{C3380CC4-5D6E-409C-BE32-E72D297353CC}">
              <c16:uniqueId val="{00000001-D3A6-48C2-B2E7-DC111805D98C}"/>
            </c:ext>
          </c:extLst>
        </c:ser>
        <c:ser>
          <c:idx val="2"/>
          <c:order val="2"/>
          <c:tx>
            <c:strRef>
              <c:f>'Chart Data'!$B$19</c:f>
              <c:strCache>
                <c:ptCount val="1"/>
                <c:pt idx="0">
                  <c:v>Savings</c:v>
                </c:pt>
              </c:strCache>
            </c:strRef>
          </c:tx>
          <c:spPr>
            <a:solidFill>
              <a:srgbClr val="00CC66"/>
            </a:solidFill>
            <a:ln>
              <a:solidFill>
                <a:srgbClr val="00CC66"/>
              </a:solidFill>
            </a:ln>
            <a:effectLst/>
          </c:spPr>
          <c:invertIfNegative val="0"/>
          <c:cat>
            <c:strRef>
              <c:f>'Chart Data'!$C$16:$D$16</c:f>
              <c:strCache>
                <c:ptCount val="2"/>
                <c:pt idx="0">
                  <c:v>Old Process</c:v>
                </c:pt>
                <c:pt idx="1">
                  <c:v>Collaborator</c:v>
                </c:pt>
              </c:strCache>
            </c:strRef>
          </c:cat>
          <c:val>
            <c:numRef>
              <c:f>'Chart Data'!$C$19:$D$19</c:f>
              <c:numCache>
                <c:formatCode>_("$"* #,##0_);_("$"* \(#,##0\);_("$"* "-"??_);_(@_)</c:formatCode>
                <c:ptCount val="2"/>
                <c:pt idx="1">
                  <c:v>666.666666666666</c:v>
                </c:pt>
              </c:numCache>
            </c:numRef>
          </c:val>
          <c:extLst xmlns:c16r2="http://schemas.microsoft.com/office/drawing/2015/06/chart">
            <c:ext xmlns:c16="http://schemas.microsoft.com/office/drawing/2014/chart" uri="{C3380CC4-5D6E-409C-BE32-E72D297353CC}">
              <c16:uniqueId val="{00000002-D3A6-48C2-B2E7-DC111805D98C}"/>
            </c:ext>
          </c:extLst>
        </c:ser>
        <c:dLbls>
          <c:showLegendKey val="0"/>
          <c:showVal val="0"/>
          <c:showCatName val="0"/>
          <c:showSerName val="0"/>
          <c:showPercent val="0"/>
          <c:showBubbleSize val="0"/>
        </c:dLbls>
        <c:gapWidth val="150"/>
        <c:overlap val="100"/>
        <c:axId val="-1121825056"/>
        <c:axId val="-1160478704"/>
      </c:barChart>
      <c:catAx>
        <c:axId val="-112182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478704"/>
        <c:crosses val="autoZero"/>
        <c:auto val="1"/>
        <c:lblAlgn val="ctr"/>
        <c:lblOffset val="100"/>
        <c:noMultiLvlLbl val="0"/>
      </c:catAx>
      <c:valAx>
        <c:axId val="-11604787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825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Defect-related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 Data'!$B$22</c:f>
              <c:strCache>
                <c:ptCount val="1"/>
                <c:pt idx="0">
                  <c:v>Defects Cost</c:v>
                </c:pt>
              </c:strCache>
            </c:strRef>
          </c:tx>
          <c:spPr>
            <a:solidFill>
              <a:schemeClr val="accent2"/>
            </a:solidFill>
            <a:ln>
              <a:solidFill>
                <a:schemeClr val="accent2"/>
              </a:solidFill>
            </a:ln>
            <a:effectLst/>
          </c:spPr>
          <c:invertIfNegative val="0"/>
          <c:cat>
            <c:strRef>
              <c:f>'Chart Data'!$C$16:$D$16</c:f>
              <c:strCache>
                <c:ptCount val="2"/>
                <c:pt idx="0">
                  <c:v>Old Process</c:v>
                </c:pt>
                <c:pt idx="1">
                  <c:v>Collaborator</c:v>
                </c:pt>
              </c:strCache>
            </c:strRef>
          </c:cat>
          <c:val>
            <c:numRef>
              <c:f>'Chart Data'!$C$22:$D$22</c:f>
              <c:numCache>
                <c:formatCode>General</c:formatCode>
                <c:ptCount val="2"/>
                <c:pt idx="0" formatCode="_(&quot;$&quot;* #,##0_);_(&quot;$&quot;* \(#,##0\);_(&quot;$&quot;* &quot;-&quot;??_);_(@_)">
                  <c:v>3456</c:v>
                </c:pt>
              </c:numCache>
            </c:numRef>
          </c:val>
          <c:extLst xmlns:c16r2="http://schemas.microsoft.com/office/drawing/2015/06/chart">
            <c:ext xmlns:c16="http://schemas.microsoft.com/office/drawing/2014/chart" uri="{C3380CC4-5D6E-409C-BE32-E72D297353CC}">
              <c16:uniqueId val="{00000000-0D3D-45D3-A34D-6ABA557A1AC0}"/>
            </c:ext>
          </c:extLst>
        </c:ser>
        <c:ser>
          <c:idx val="1"/>
          <c:order val="1"/>
          <c:tx>
            <c:strRef>
              <c:f>'Chart Data'!$B$23</c:f>
              <c:strCache>
                <c:ptCount val="1"/>
                <c:pt idx="0">
                  <c:v>Defects Cost</c:v>
                </c:pt>
              </c:strCache>
            </c:strRef>
          </c:tx>
          <c:spPr>
            <a:solidFill>
              <a:schemeClr val="accent1"/>
            </a:solidFill>
            <a:ln>
              <a:solidFill>
                <a:schemeClr val="accent1"/>
              </a:solidFill>
            </a:ln>
            <a:effectLst/>
          </c:spPr>
          <c:invertIfNegative val="0"/>
          <c:cat>
            <c:strRef>
              <c:f>'Chart Data'!$C$16:$D$16</c:f>
              <c:strCache>
                <c:ptCount val="2"/>
                <c:pt idx="0">
                  <c:v>Old Process</c:v>
                </c:pt>
                <c:pt idx="1">
                  <c:v>Collaborator</c:v>
                </c:pt>
              </c:strCache>
            </c:strRef>
          </c:cat>
          <c:val>
            <c:numRef>
              <c:f>'Chart Data'!$C$23:$D$23</c:f>
              <c:numCache>
                <c:formatCode>_("$"* #,##0_);_("$"* \(#,##0\);_("$"* "-"??_);_(@_)</c:formatCode>
                <c:ptCount val="2"/>
              </c:numCache>
            </c:numRef>
          </c:val>
          <c:extLst xmlns:c16r2="http://schemas.microsoft.com/office/drawing/2015/06/chart">
            <c:ext xmlns:c16="http://schemas.microsoft.com/office/drawing/2014/chart" uri="{C3380CC4-5D6E-409C-BE32-E72D297353CC}">
              <c16:uniqueId val="{00000001-0D3D-45D3-A34D-6ABA557A1AC0}"/>
            </c:ext>
          </c:extLst>
        </c:ser>
        <c:ser>
          <c:idx val="2"/>
          <c:order val="2"/>
          <c:tx>
            <c:strRef>
              <c:f>'Chart Data'!$B$24</c:f>
              <c:strCache>
                <c:ptCount val="1"/>
                <c:pt idx="0">
                  <c:v>Savings</c:v>
                </c:pt>
              </c:strCache>
            </c:strRef>
          </c:tx>
          <c:spPr>
            <a:solidFill>
              <a:srgbClr val="00CC66"/>
            </a:solidFill>
            <a:ln>
              <a:solidFill>
                <a:srgbClr val="00CC66"/>
              </a:solidFill>
            </a:ln>
            <a:effectLst/>
          </c:spPr>
          <c:invertIfNegative val="0"/>
          <c:cat>
            <c:strRef>
              <c:f>'Chart Data'!$C$16:$D$16</c:f>
              <c:strCache>
                <c:ptCount val="2"/>
                <c:pt idx="0">
                  <c:v>Old Process</c:v>
                </c:pt>
                <c:pt idx="1">
                  <c:v>Collaborator</c:v>
                </c:pt>
              </c:strCache>
            </c:strRef>
          </c:cat>
          <c:val>
            <c:numRef>
              <c:f>'Chart Data'!$C$24:$D$24</c:f>
              <c:numCache>
                <c:formatCode>_("$"* #,##0_);_("$"* \(#,##0\);_("$"* "-"??_);_(@_)</c:formatCode>
                <c:ptCount val="2"/>
                <c:pt idx="1">
                  <c:v>3456</c:v>
                </c:pt>
              </c:numCache>
            </c:numRef>
          </c:val>
          <c:extLst xmlns:c16r2="http://schemas.microsoft.com/office/drawing/2015/06/chart">
            <c:ext xmlns:c16="http://schemas.microsoft.com/office/drawing/2014/chart" uri="{C3380CC4-5D6E-409C-BE32-E72D297353CC}">
              <c16:uniqueId val="{00000002-0D3D-45D3-A34D-6ABA557A1AC0}"/>
            </c:ext>
          </c:extLst>
        </c:ser>
        <c:dLbls>
          <c:showLegendKey val="0"/>
          <c:showVal val="0"/>
          <c:showCatName val="0"/>
          <c:showSerName val="0"/>
          <c:showPercent val="0"/>
          <c:showBubbleSize val="0"/>
        </c:dLbls>
        <c:gapWidth val="150"/>
        <c:overlap val="100"/>
        <c:axId val="-1156471088"/>
        <c:axId val="-1121971936"/>
      </c:barChart>
      <c:catAx>
        <c:axId val="-115647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971936"/>
        <c:crosses val="autoZero"/>
        <c:auto val="1"/>
        <c:lblAlgn val="ctr"/>
        <c:lblOffset val="100"/>
        <c:noMultiLvlLbl val="0"/>
      </c:catAx>
      <c:valAx>
        <c:axId val="-11219719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47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 Id="rId3"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8</xdr:col>
      <xdr:colOff>537754</xdr:colOff>
      <xdr:row>0</xdr:row>
      <xdr:rowOff>143692</xdr:rowOff>
    </xdr:from>
    <xdr:to>
      <xdr:col>9</xdr:col>
      <xdr:colOff>4082142</xdr:colOff>
      <xdr:row>5</xdr:row>
      <xdr:rowOff>136072</xdr:rowOff>
    </xdr:to>
    <xdr:pic>
      <xdr:nvPicPr>
        <xdr:cNvPr id="2070" name="Picture 2">
          <a:extLst>
            <a:ext uri="{FF2B5EF4-FFF2-40B4-BE49-F238E27FC236}">
              <a16:creationId xmlns:a16="http://schemas.microsoft.com/office/drawing/2014/main" xmlns="" id="{00000000-0008-0000-0100-00001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6754" y="143692"/>
          <a:ext cx="4690110" cy="1026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601437</xdr:colOff>
      <xdr:row>8</xdr:row>
      <xdr:rowOff>248192</xdr:rowOff>
    </xdr:from>
    <xdr:to>
      <xdr:col>6</xdr:col>
      <xdr:colOff>762000</xdr:colOff>
      <xdr:row>8</xdr:row>
      <xdr:rowOff>3390898</xdr:rowOff>
    </xdr:to>
    <xdr:graphicFrame macro="">
      <xdr:nvGraphicFramePr>
        <xdr:cNvPr id="7" name="Chart 6">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312964</xdr:colOff>
      <xdr:row>8</xdr:row>
      <xdr:rowOff>206828</xdr:rowOff>
    </xdr:from>
    <xdr:to>
      <xdr:col>9</xdr:col>
      <xdr:colOff>4513489</xdr:colOff>
      <xdr:row>8</xdr:row>
      <xdr:rowOff>3388179</xdr:rowOff>
    </xdr:to>
    <xdr:graphicFrame macro="">
      <xdr:nvGraphicFramePr>
        <xdr:cNvPr id="8" name="Chart 7">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396240</xdr:colOff>
      <xdr:row>0</xdr:row>
      <xdr:rowOff>87630</xdr:rowOff>
    </xdr:from>
    <xdr:to>
      <xdr:col>14</xdr:col>
      <xdr:colOff>91440</xdr:colOff>
      <xdr:row>16</xdr:row>
      <xdr:rowOff>152400</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381000</xdr:colOff>
      <xdr:row>17</xdr:row>
      <xdr:rowOff>99060</xdr:rowOff>
    </xdr:from>
    <xdr:to>
      <xdr:col>14</xdr:col>
      <xdr:colOff>76200</xdr:colOff>
      <xdr:row>33</xdr:row>
      <xdr:rowOff>160020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tabSelected="1" workbookViewId="0">
      <selection activeCell="F76" sqref="F76"/>
    </sheetView>
  </sheetViews>
  <sheetFormatPr baseColWidth="10" defaultColWidth="9.1640625" defaultRowHeight="13" x14ac:dyDescent="0.15"/>
  <cols>
    <col min="1" max="1" width="9.1640625" style="12"/>
    <col min="2" max="2" width="38.33203125" style="12" customWidth="1"/>
    <col min="3" max="3" width="12.33203125" style="12" customWidth="1"/>
    <col min="4" max="4" width="11.6640625" style="12" customWidth="1"/>
    <col min="5" max="5" width="10.33203125" style="12" customWidth="1"/>
    <col min="6" max="6" width="13" style="12" customWidth="1"/>
    <col min="7" max="7" width="10.1640625" style="12" bestFit="1" customWidth="1"/>
    <col min="8" max="10" width="9.1640625" style="12"/>
    <col min="11" max="11" width="12.33203125" style="12" customWidth="1"/>
    <col min="12" max="12" width="12.5" style="12" customWidth="1"/>
    <col min="13" max="13" width="17.83203125" style="12" customWidth="1"/>
    <col min="14" max="16384" width="9.1640625" style="12"/>
  </cols>
  <sheetData>
    <row r="1" spans="2:13" ht="14" thickBot="1" x14ac:dyDescent="0.2">
      <c r="B1" s="46"/>
      <c r="C1" s="46"/>
      <c r="D1" s="46"/>
      <c r="E1" s="46"/>
      <c r="F1" s="46"/>
      <c r="G1" s="46"/>
      <c r="H1" s="46"/>
      <c r="I1" s="46"/>
      <c r="J1" s="46"/>
      <c r="K1" s="46"/>
      <c r="L1" s="46"/>
      <c r="M1" s="46"/>
    </row>
    <row r="2" spans="2:13" ht="12.75" customHeight="1" x14ac:dyDescent="0.15">
      <c r="B2" s="300" t="s">
        <v>152</v>
      </c>
      <c r="C2" s="301"/>
      <c r="D2" s="301"/>
      <c r="E2" s="301"/>
      <c r="F2" s="301"/>
      <c r="G2" s="302"/>
      <c r="H2" s="46"/>
      <c r="I2" s="46"/>
      <c r="J2" s="46"/>
      <c r="K2" s="46"/>
      <c r="L2" s="46"/>
      <c r="M2" s="46"/>
    </row>
    <row r="3" spans="2:13" ht="12.75" customHeight="1" x14ac:dyDescent="0.15">
      <c r="B3" s="303"/>
      <c r="C3" s="304"/>
      <c r="D3" s="304"/>
      <c r="E3" s="304"/>
      <c r="F3" s="304"/>
      <c r="G3" s="305"/>
      <c r="H3" s="46"/>
      <c r="I3" s="46"/>
      <c r="J3" s="46"/>
      <c r="K3" s="46"/>
      <c r="L3" s="46"/>
      <c r="M3" s="46"/>
    </row>
    <row r="4" spans="2:13" ht="14" thickBot="1" x14ac:dyDescent="0.2">
      <c r="B4" s="306"/>
      <c r="C4" s="307"/>
      <c r="D4" s="307"/>
      <c r="E4" s="307"/>
      <c r="F4" s="307"/>
      <c r="G4" s="308"/>
      <c r="H4" s="46"/>
      <c r="I4" s="46"/>
      <c r="J4" s="46"/>
      <c r="K4" s="46"/>
      <c r="L4" s="46"/>
      <c r="M4" s="46"/>
    </row>
    <row r="5" spans="2:13" x14ac:dyDescent="0.15">
      <c r="B5" s="46"/>
      <c r="C5" s="46"/>
      <c r="D5" s="46"/>
      <c r="E5" s="46"/>
      <c r="F5" s="46"/>
      <c r="G5" s="46"/>
      <c r="H5" s="46"/>
      <c r="I5" s="46"/>
      <c r="J5" s="46"/>
      <c r="K5" s="46"/>
      <c r="L5" s="46"/>
      <c r="M5" s="46"/>
    </row>
    <row r="6" spans="2:13" ht="27" customHeight="1" x14ac:dyDescent="0.15">
      <c r="B6" s="313" t="s">
        <v>144</v>
      </c>
      <c r="C6" s="313"/>
      <c r="D6" s="313"/>
      <c r="E6" s="313"/>
      <c r="F6" s="313"/>
      <c r="G6" s="313"/>
      <c r="H6" s="313"/>
      <c r="I6" s="313"/>
      <c r="J6" s="313"/>
      <c r="K6" s="313"/>
      <c r="L6" s="313"/>
      <c r="M6" s="313"/>
    </row>
    <row r="7" spans="2:13" x14ac:dyDescent="0.15">
      <c r="B7" s="313" t="s">
        <v>171</v>
      </c>
      <c r="C7" s="313"/>
      <c r="D7" s="313"/>
      <c r="E7" s="313"/>
      <c r="F7" s="313"/>
      <c r="G7" s="313"/>
      <c r="H7" s="313"/>
      <c r="I7" s="313"/>
      <c r="J7" s="313"/>
      <c r="K7" s="313"/>
      <c r="L7" s="313"/>
      <c r="M7" s="313"/>
    </row>
    <row r="8" spans="2:13" x14ac:dyDescent="0.15">
      <c r="B8" s="47"/>
      <c r="C8" s="47"/>
      <c r="D8" s="47"/>
      <c r="E8" s="47"/>
      <c r="F8" s="47"/>
      <c r="G8" s="47"/>
      <c r="H8" s="47"/>
      <c r="I8" s="47"/>
      <c r="J8" s="47"/>
      <c r="K8" s="47"/>
      <c r="L8" s="47"/>
      <c r="M8" s="47"/>
    </row>
    <row r="9" spans="2:13" ht="55.5" customHeight="1" x14ac:dyDescent="0.15">
      <c r="B9" s="314" t="s">
        <v>173</v>
      </c>
      <c r="C9" s="315"/>
      <c r="D9" s="315"/>
      <c r="E9" s="315"/>
      <c r="F9" s="315"/>
      <c r="G9" s="315"/>
      <c r="H9" s="315"/>
      <c r="I9" s="315"/>
      <c r="J9" s="315"/>
      <c r="K9" s="315"/>
      <c r="L9" s="315"/>
      <c r="M9" s="315"/>
    </row>
    <row r="10" spans="2:13" ht="12.75" customHeight="1" x14ac:dyDescent="0.15">
      <c r="B10" s="12" t="s">
        <v>67</v>
      </c>
      <c r="C10" s="49"/>
      <c r="D10" s="49"/>
      <c r="E10" s="49"/>
      <c r="F10" s="49"/>
      <c r="G10" s="49"/>
      <c r="H10" s="49"/>
      <c r="I10" s="49"/>
      <c r="J10" s="49"/>
      <c r="K10" s="49"/>
      <c r="L10" s="49"/>
      <c r="M10" s="49"/>
    </row>
    <row r="11" spans="2:13" ht="12.75" customHeight="1" x14ac:dyDescent="0.15">
      <c r="B11" s="48" t="s">
        <v>106</v>
      </c>
      <c r="C11" s="49"/>
      <c r="D11" s="49"/>
      <c r="E11" s="49"/>
      <c r="F11" s="49"/>
      <c r="G11" s="49"/>
      <c r="H11" s="49"/>
      <c r="I11" s="49"/>
      <c r="J11" s="49"/>
      <c r="K11" s="49"/>
      <c r="L11" s="49"/>
      <c r="M11" s="49"/>
    </row>
    <row r="12" spans="2:13" s="80" customFormat="1" ht="12.75" customHeight="1" x14ac:dyDescent="0.15">
      <c r="B12" s="232" t="s">
        <v>176</v>
      </c>
      <c r="C12" s="46"/>
      <c r="D12" s="46"/>
      <c r="E12" s="46"/>
      <c r="F12" s="46"/>
      <c r="G12" s="46"/>
      <c r="H12" s="46"/>
      <c r="I12" s="46"/>
      <c r="J12" s="46"/>
      <c r="K12" s="46"/>
      <c r="L12" s="46"/>
      <c r="M12" s="46"/>
    </row>
    <row r="13" spans="2:13" s="80" customFormat="1" ht="12.75" customHeight="1" x14ac:dyDescent="0.15">
      <c r="B13" s="232" t="s">
        <v>177</v>
      </c>
      <c r="C13" s="46"/>
      <c r="D13" s="46"/>
      <c r="E13" s="46"/>
      <c r="F13" s="46"/>
      <c r="G13" s="46"/>
      <c r="H13" s="46"/>
      <c r="I13" s="46"/>
      <c r="J13" s="46"/>
      <c r="K13" s="46"/>
      <c r="L13" s="46"/>
      <c r="M13" s="46"/>
    </row>
    <row r="14" spans="2:13" s="80" customFormat="1" x14ac:dyDescent="0.15">
      <c r="B14" s="46" t="s">
        <v>76</v>
      </c>
      <c r="C14" s="46"/>
      <c r="D14" s="46"/>
      <c r="E14" s="46"/>
      <c r="F14" s="46"/>
      <c r="G14" s="46"/>
      <c r="H14" s="46"/>
      <c r="I14" s="46"/>
      <c r="J14" s="46"/>
      <c r="K14" s="46"/>
      <c r="L14" s="46"/>
      <c r="M14" s="46"/>
    </row>
    <row r="15" spans="2:13" s="80" customFormat="1" x14ac:dyDescent="0.15">
      <c r="B15" s="46"/>
      <c r="C15" s="46"/>
      <c r="D15" s="46"/>
      <c r="E15" s="46"/>
      <c r="F15" s="46"/>
      <c r="G15" s="46"/>
      <c r="H15" s="46"/>
      <c r="I15" s="46"/>
      <c r="J15" s="46"/>
      <c r="K15" s="46"/>
      <c r="L15" s="46"/>
      <c r="M15" s="46"/>
    </row>
    <row r="16" spans="2:13" ht="14" thickBot="1" x14ac:dyDescent="0.2">
      <c r="B16" s="46"/>
      <c r="C16" s="46"/>
      <c r="D16" s="46"/>
      <c r="E16" s="46"/>
      <c r="F16" s="46"/>
      <c r="G16" s="46"/>
      <c r="H16" s="46"/>
      <c r="I16" s="46"/>
      <c r="J16" s="46"/>
      <c r="K16" s="46"/>
      <c r="L16" s="46"/>
      <c r="M16" s="46"/>
    </row>
    <row r="17" spans="2:13" ht="21" customHeight="1" thickBot="1" x14ac:dyDescent="0.25">
      <c r="B17" s="316" t="s">
        <v>127</v>
      </c>
      <c r="C17" s="317"/>
      <c r="D17" s="317"/>
      <c r="E17" s="317"/>
      <c r="F17" s="317"/>
      <c r="G17" s="190"/>
      <c r="H17" s="190"/>
      <c r="I17" s="190"/>
      <c r="J17" s="190"/>
      <c r="K17" s="190"/>
      <c r="L17" s="190"/>
      <c r="M17" s="201"/>
    </row>
    <row r="18" spans="2:13" x14ac:dyDescent="0.15">
      <c r="B18" s="202" t="s">
        <v>88</v>
      </c>
      <c r="C18" s="203">
        <v>2</v>
      </c>
      <c r="D18" s="196"/>
      <c r="E18" s="196"/>
      <c r="F18" s="196"/>
      <c r="G18" s="196"/>
      <c r="H18" s="196"/>
      <c r="I18" s="196"/>
      <c r="J18" s="196"/>
      <c r="K18" s="196"/>
      <c r="L18" s="196"/>
      <c r="M18" s="199"/>
    </row>
    <row r="19" spans="2:13" x14ac:dyDescent="0.15">
      <c r="B19" s="50" t="s">
        <v>98</v>
      </c>
      <c r="C19" s="79">
        <v>25</v>
      </c>
      <c r="D19" s="56"/>
      <c r="E19" s="56"/>
      <c r="F19" s="56"/>
      <c r="G19" s="56"/>
      <c r="H19" s="56"/>
      <c r="I19" s="56"/>
      <c r="J19" s="56"/>
      <c r="K19" s="56"/>
      <c r="L19" s="56"/>
      <c r="M19" s="200"/>
    </row>
    <row r="20" spans="2:13" x14ac:dyDescent="0.15">
      <c r="B20" s="204" t="s">
        <v>89</v>
      </c>
      <c r="C20" s="79">
        <v>8</v>
      </c>
      <c r="D20" s="56"/>
      <c r="E20" s="56"/>
      <c r="F20" s="56"/>
      <c r="G20" s="56"/>
      <c r="H20" s="56"/>
      <c r="I20" s="56"/>
      <c r="J20" s="56"/>
      <c r="K20" s="56"/>
      <c r="L20" s="56"/>
      <c r="M20" s="200"/>
    </row>
    <row r="21" spans="2:13" x14ac:dyDescent="0.15">
      <c r="B21" s="50" t="s">
        <v>90</v>
      </c>
      <c r="C21" s="79">
        <v>1</v>
      </c>
      <c r="D21" s="56"/>
      <c r="E21" s="56"/>
      <c r="F21" s="56"/>
      <c r="G21" s="56"/>
      <c r="H21" s="56"/>
      <c r="I21" s="56"/>
      <c r="J21" s="56"/>
      <c r="K21" s="56"/>
      <c r="L21" s="56"/>
      <c r="M21" s="200"/>
    </row>
    <row r="22" spans="2:13" x14ac:dyDescent="0.15">
      <c r="B22" s="50" t="s">
        <v>91</v>
      </c>
      <c r="C22" s="79">
        <v>50</v>
      </c>
      <c r="D22" s="56"/>
      <c r="E22" s="56"/>
      <c r="F22" s="56"/>
      <c r="G22" s="56"/>
      <c r="H22" s="56"/>
      <c r="I22" s="56"/>
      <c r="J22" s="56"/>
      <c r="K22" s="56"/>
      <c r="L22" s="56"/>
      <c r="M22" s="200"/>
    </row>
    <row r="23" spans="2:13" ht="14" thickBot="1" x14ac:dyDescent="0.2">
      <c r="B23" s="51" t="s">
        <v>92</v>
      </c>
      <c r="C23" s="205">
        <v>40</v>
      </c>
      <c r="D23" s="197"/>
      <c r="E23" s="197"/>
      <c r="F23" s="197"/>
      <c r="G23" s="197"/>
      <c r="H23" s="197"/>
      <c r="I23" s="197"/>
      <c r="J23" s="197"/>
      <c r="K23" s="197"/>
      <c r="L23" s="197"/>
      <c r="M23" s="198"/>
    </row>
    <row r="24" spans="2:13" x14ac:dyDescent="0.15">
      <c r="B24" s="46"/>
      <c r="C24" s="46"/>
      <c r="D24" s="46"/>
      <c r="E24" s="46"/>
      <c r="F24" s="46"/>
      <c r="G24" s="46"/>
      <c r="H24" s="46"/>
      <c r="I24" s="46"/>
      <c r="J24" s="46"/>
      <c r="K24" s="46"/>
      <c r="L24" s="46"/>
      <c r="M24" s="46"/>
    </row>
    <row r="25" spans="2:13" ht="14" thickBot="1" x14ac:dyDescent="0.2">
      <c r="B25" s="46"/>
      <c r="C25" s="46"/>
      <c r="D25" s="46"/>
      <c r="E25" s="46"/>
      <c r="F25" s="46"/>
      <c r="G25" s="46"/>
      <c r="H25" s="46"/>
      <c r="I25" s="46"/>
      <c r="J25" s="46"/>
      <c r="K25" s="46"/>
      <c r="L25" s="46"/>
      <c r="M25" s="46"/>
    </row>
    <row r="26" spans="2:13" ht="27" thickBot="1" x14ac:dyDescent="0.2">
      <c r="B26" s="52" t="s">
        <v>110</v>
      </c>
      <c r="C26" s="53"/>
      <c r="D26" s="54" t="s">
        <v>35</v>
      </c>
      <c r="E26" s="53"/>
      <c r="F26" s="54" t="s">
        <v>153</v>
      </c>
      <c r="G26" s="77"/>
      <c r="H26" s="311" t="s">
        <v>41</v>
      </c>
      <c r="I26" s="311"/>
      <c r="J26" s="311"/>
      <c r="K26" s="311"/>
      <c r="L26" s="311"/>
      <c r="M26" s="312"/>
    </row>
    <row r="27" spans="2:13" x14ac:dyDescent="0.15">
      <c r="B27" s="85" t="s">
        <v>216</v>
      </c>
      <c r="C27" s="86"/>
      <c r="D27" s="87"/>
      <c r="E27" s="87"/>
      <c r="F27" s="87"/>
      <c r="G27" s="87"/>
      <c r="H27" s="309"/>
      <c r="I27" s="309"/>
      <c r="J27" s="309"/>
      <c r="K27" s="309"/>
      <c r="L27" s="309"/>
      <c r="M27" s="310"/>
    </row>
    <row r="28" spans="2:13" x14ac:dyDescent="0.15">
      <c r="B28" s="88"/>
      <c r="C28" s="89"/>
      <c r="D28" s="89"/>
      <c r="E28" s="89"/>
      <c r="F28" s="89"/>
      <c r="G28" s="89"/>
      <c r="H28" s="258"/>
      <c r="I28" s="258"/>
      <c r="J28" s="258"/>
      <c r="K28" s="258"/>
      <c r="L28" s="258"/>
      <c r="M28" s="259"/>
    </row>
    <row r="29" spans="2:13" x14ac:dyDescent="0.15">
      <c r="B29" s="88" t="s">
        <v>59</v>
      </c>
      <c r="C29" s="89"/>
      <c r="D29" s="90">
        <f>C18</f>
        <v>2</v>
      </c>
      <c r="E29" s="89"/>
      <c r="F29" s="89">
        <f>D29</f>
        <v>2</v>
      </c>
      <c r="G29" s="89"/>
      <c r="H29" s="258"/>
      <c r="I29" s="258"/>
      <c r="J29" s="258"/>
      <c r="K29" s="258"/>
      <c r="L29" s="258"/>
      <c r="M29" s="259"/>
    </row>
    <row r="30" spans="2:13" ht="12.75" customHeight="1" x14ac:dyDescent="0.15">
      <c r="B30" s="91" t="s">
        <v>36</v>
      </c>
      <c r="C30" s="92"/>
      <c r="D30" s="93">
        <f>C20</f>
        <v>8</v>
      </c>
      <c r="E30" s="94"/>
      <c r="F30" s="94">
        <f>D30</f>
        <v>8</v>
      </c>
      <c r="G30" s="89"/>
      <c r="H30" s="250"/>
      <c r="I30" s="250"/>
      <c r="J30" s="250"/>
      <c r="K30" s="250"/>
      <c r="L30" s="250"/>
      <c r="M30" s="251"/>
    </row>
    <row r="31" spans="2:13" ht="54" customHeight="1" x14ac:dyDescent="0.15">
      <c r="B31" s="88" t="s">
        <v>60</v>
      </c>
      <c r="C31" s="89"/>
      <c r="D31" s="90">
        <f>C21</f>
        <v>1</v>
      </c>
      <c r="E31" s="89"/>
      <c r="F31" s="95">
        <f>F30/4.8/F29</f>
        <v>0.83333333333333337</v>
      </c>
      <c r="G31" s="95"/>
      <c r="H31" s="262" t="s">
        <v>172</v>
      </c>
      <c r="I31" s="252"/>
      <c r="J31" s="252"/>
      <c r="K31" s="252"/>
      <c r="L31" s="252"/>
      <c r="M31" s="253"/>
    </row>
    <row r="32" spans="2:13" x14ac:dyDescent="0.15">
      <c r="B32" s="88" t="s">
        <v>130</v>
      </c>
      <c r="C32" s="89"/>
      <c r="D32" s="90">
        <f>D29*D31</f>
        <v>2</v>
      </c>
      <c r="E32" s="89"/>
      <c r="F32" s="95">
        <f>F29*F31</f>
        <v>1.6666666666666667</v>
      </c>
      <c r="G32" s="95"/>
      <c r="H32" s="265" t="s">
        <v>10</v>
      </c>
      <c r="I32" s="265"/>
      <c r="J32" s="265"/>
      <c r="K32" s="265"/>
      <c r="L32" s="265"/>
      <c r="M32" s="266"/>
    </row>
    <row r="33" spans="2:13" x14ac:dyDescent="0.15">
      <c r="B33" s="88"/>
      <c r="C33" s="89"/>
      <c r="D33" s="90"/>
      <c r="E33" s="89"/>
      <c r="F33" s="95"/>
      <c r="G33" s="95"/>
      <c r="H33" s="258"/>
      <c r="I33" s="258"/>
      <c r="J33" s="258"/>
      <c r="K33" s="258"/>
      <c r="L33" s="258"/>
      <c r="M33" s="259"/>
    </row>
    <row r="34" spans="2:13" x14ac:dyDescent="0.15">
      <c r="B34" s="88" t="s">
        <v>66</v>
      </c>
      <c r="C34" s="89"/>
      <c r="D34" s="96">
        <f>C22</f>
        <v>50</v>
      </c>
      <c r="E34" s="89"/>
      <c r="F34" s="97">
        <f>D34</f>
        <v>50</v>
      </c>
      <c r="G34" s="98"/>
      <c r="H34" s="258" t="s">
        <v>64</v>
      </c>
      <c r="I34" s="258"/>
      <c r="J34" s="258"/>
      <c r="K34" s="258"/>
      <c r="L34" s="258"/>
      <c r="M34" s="259"/>
    </row>
    <row r="35" spans="2:13" ht="26.25" customHeight="1" x14ac:dyDescent="0.15">
      <c r="B35" s="99" t="s">
        <v>38</v>
      </c>
      <c r="C35" s="94"/>
      <c r="D35" s="93">
        <f>C23</f>
        <v>40</v>
      </c>
      <c r="E35" s="94"/>
      <c r="F35" s="100">
        <f>D35</f>
        <v>40</v>
      </c>
      <c r="G35" s="100"/>
      <c r="H35" s="250"/>
      <c r="I35" s="250"/>
      <c r="J35" s="250"/>
      <c r="K35" s="250"/>
      <c r="L35" s="250"/>
      <c r="M35" s="251"/>
    </row>
    <row r="36" spans="2:13" x14ac:dyDescent="0.15">
      <c r="B36" s="101"/>
      <c r="C36" s="89"/>
      <c r="D36" s="102"/>
      <c r="E36" s="89"/>
      <c r="F36" s="86"/>
      <c r="G36" s="86"/>
      <c r="H36" s="262"/>
      <c r="I36" s="262"/>
      <c r="J36" s="262"/>
      <c r="K36" s="262"/>
      <c r="L36" s="262"/>
      <c r="M36" s="274"/>
    </row>
    <row r="37" spans="2:13" ht="12.75" customHeight="1" x14ac:dyDescent="0.15">
      <c r="B37" s="182" t="s">
        <v>63</v>
      </c>
      <c r="C37" s="183"/>
      <c r="D37" s="183">
        <f>D32/D30</f>
        <v>0.25</v>
      </c>
      <c r="E37" s="183"/>
      <c r="F37" s="184">
        <f>12.5/60</f>
        <v>0.20833333333333334</v>
      </c>
      <c r="G37" s="105"/>
      <c r="H37" s="252" t="s">
        <v>129</v>
      </c>
      <c r="I37" s="252"/>
      <c r="J37" s="252"/>
      <c r="K37" s="252"/>
      <c r="L37" s="252"/>
      <c r="M37" s="253"/>
    </row>
    <row r="38" spans="2:13" ht="25.5" customHeight="1" x14ac:dyDescent="0.15">
      <c r="B38" s="182" t="s">
        <v>61</v>
      </c>
      <c r="C38" s="183"/>
      <c r="D38" s="185">
        <f>D32*D34*D35</f>
        <v>4000</v>
      </c>
      <c r="E38" s="186"/>
      <c r="F38" s="185">
        <f>F32*F34*F35</f>
        <v>3333.3333333333339</v>
      </c>
      <c r="G38" s="106"/>
      <c r="H38" s="267" t="s">
        <v>131</v>
      </c>
      <c r="I38" s="267"/>
      <c r="J38" s="267"/>
      <c r="K38" s="267"/>
      <c r="L38" s="267"/>
      <c r="M38" s="268"/>
    </row>
    <row r="39" spans="2:13" ht="12.75" customHeight="1" x14ac:dyDescent="0.15">
      <c r="B39" s="182" t="s">
        <v>62</v>
      </c>
      <c r="C39" s="183"/>
      <c r="D39" s="187">
        <f>D38/D30/D35</f>
        <v>12.5</v>
      </c>
      <c r="E39" s="183"/>
      <c r="F39" s="187">
        <f>F38/F30/D35</f>
        <v>10.416666666666668</v>
      </c>
      <c r="G39" s="107"/>
      <c r="H39" s="252" t="s">
        <v>11</v>
      </c>
      <c r="I39" s="252"/>
      <c r="J39" s="252"/>
      <c r="K39" s="252"/>
      <c r="L39" s="252"/>
      <c r="M39" s="253"/>
    </row>
    <row r="40" spans="2:13" ht="12.75" customHeight="1" x14ac:dyDescent="0.15">
      <c r="B40" s="103" t="s">
        <v>96</v>
      </c>
      <c r="C40" s="104"/>
      <c r="D40" s="104"/>
      <c r="E40" s="89"/>
      <c r="F40" s="106">
        <f>D38-F38</f>
        <v>666.66666666666606</v>
      </c>
      <c r="G40" s="106"/>
      <c r="H40" s="252" t="s">
        <v>12</v>
      </c>
      <c r="I40" s="252"/>
      <c r="J40" s="252"/>
      <c r="K40" s="252"/>
      <c r="L40" s="252"/>
      <c r="M40" s="253"/>
    </row>
    <row r="41" spans="2:13" ht="12.75" customHeight="1" x14ac:dyDescent="0.15">
      <c r="B41" s="103" t="s">
        <v>97</v>
      </c>
      <c r="C41" s="104"/>
      <c r="D41" s="104"/>
      <c r="E41" s="89"/>
      <c r="F41" s="106">
        <f>F40*12</f>
        <v>7999.9999999999927</v>
      </c>
      <c r="G41" s="106"/>
      <c r="H41" s="260"/>
      <c r="I41" s="260"/>
      <c r="J41" s="260"/>
      <c r="K41" s="260"/>
      <c r="L41" s="260"/>
      <c r="M41" s="261"/>
    </row>
    <row r="42" spans="2:13" ht="12.75" customHeight="1" x14ac:dyDescent="0.15">
      <c r="B42" s="103" t="s">
        <v>39</v>
      </c>
      <c r="C42" s="104"/>
      <c r="D42" s="104"/>
      <c r="E42" s="89"/>
      <c r="F42" s="108">
        <f>1-(F38/D38)</f>
        <v>0.16666666666666652</v>
      </c>
      <c r="G42" s="108"/>
      <c r="H42" s="262" t="s">
        <v>170</v>
      </c>
      <c r="I42" s="252"/>
      <c r="J42" s="252"/>
      <c r="K42" s="252"/>
      <c r="L42" s="252"/>
      <c r="M42" s="253"/>
    </row>
    <row r="43" spans="2:13" x14ac:dyDescent="0.15">
      <c r="B43" s="103" t="s">
        <v>40</v>
      </c>
      <c r="C43" s="104"/>
      <c r="D43" s="104"/>
      <c r="E43" s="89"/>
      <c r="F43" s="108">
        <f>1-(F31/D31)</f>
        <v>0.16666666666666663</v>
      </c>
      <c r="G43" s="108"/>
      <c r="H43" s="254"/>
      <c r="I43" s="254"/>
      <c r="J43" s="254"/>
      <c r="K43" s="254"/>
      <c r="L43" s="254"/>
      <c r="M43" s="255"/>
    </row>
    <row r="44" spans="2:13" ht="14" thickBot="1" x14ac:dyDescent="0.2">
      <c r="B44" s="109"/>
      <c r="C44" s="110"/>
      <c r="D44" s="110"/>
      <c r="E44" s="110"/>
      <c r="F44" s="110"/>
      <c r="G44" s="110"/>
      <c r="H44" s="256"/>
      <c r="I44" s="256"/>
      <c r="J44" s="256"/>
      <c r="K44" s="256"/>
      <c r="L44" s="256"/>
      <c r="M44" s="257"/>
    </row>
    <row r="45" spans="2:13" x14ac:dyDescent="0.15">
      <c r="B45" s="57"/>
      <c r="C45" s="57"/>
      <c r="D45" s="57"/>
      <c r="E45" s="57"/>
      <c r="F45" s="57"/>
      <c r="G45" s="57"/>
      <c r="H45" s="58"/>
      <c r="I45" s="58"/>
      <c r="J45" s="58"/>
      <c r="K45" s="58"/>
      <c r="L45" s="58"/>
      <c r="M45" s="58"/>
    </row>
    <row r="46" spans="2:13" ht="14" thickBot="1" x14ac:dyDescent="0.2">
      <c r="B46" s="57"/>
      <c r="C46" s="57"/>
      <c r="D46" s="57"/>
      <c r="E46" s="57"/>
      <c r="F46" s="57"/>
      <c r="G46" s="57"/>
      <c r="H46" s="57"/>
      <c r="I46" s="46"/>
      <c r="J46" s="46"/>
      <c r="K46" s="46"/>
      <c r="L46" s="46"/>
      <c r="M46" s="46"/>
    </row>
    <row r="47" spans="2:13" ht="21" customHeight="1" thickBot="1" x14ac:dyDescent="0.2">
      <c r="B47" s="275" t="s">
        <v>128</v>
      </c>
      <c r="C47" s="276"/>
      <c r="D47" s="276"/>
      <c r="E47" s="276"/>
      <c r="F47" s="192"/>
      <c r="G47" s="192"/>
      <c r="H47" s="192"/>
      <c r="I47" s="192"/>
      <c r="J47" s="192"/>
      <c r="K47" s="192"/>
      <c r="L47" s="192"/>
      <c r="M47" s="193"/>
    </row>
    <row r="48" spans="2:13" x14ac:dyDescent="0.15">
      <c r="B48" s="194" t="s">
        <v>103</v>
      </c>
      <c r="C48" s="195">
        <v>25</v>
      </c>
      <c r="D48" s="196"/>
      <c r="E48" s="196"/>
      <c r="F48" s="196"/>
      <c r="G48" s="196"/>
      <c r="H48" s="196"/>
      <c r="I48" s="196"/>
      <c r="J48" s="196"/>
      <c r="K48" s="196"/>
      <c r="L48" s="196"/>
      <c r="M48" s="199"/>
    </row>
    <row r="49" spans="2:13" x14ac:dyDescent="0.15">
      <c r="B49" s="50" t="s">
        <v>104</v>
      </c>
      <c r="C49" s="78">
        <v>200</v>
      </c>
      <c r="D49" s="56"/>
      <c r="E49" s="56"/>
      <c r="F49" s="56"/>
      <c r="G49" s="56"/>
      <c r="H49" s="56"/>
      <c r="I49" s="56"/>
      <c r="J49" s="56"/>
      <c r="K49" s="56"/>
      <c r="L49" s="56"/>
      <c r="M49" s="200"/>
    </row>
    <row r="50" spans="2:13" x14ac:dyDescent="0.15">
      <c r="B50" s="50" t="s">
        <v>105</v>
      </c>
      <c r="C50" s="78">
        <v>1000</v>
      </c>
      <c r="D50" s="56"/>
      <c r="E50" s="56"/>
      <c r="F50" s="56"/>
      <c r="G50" s="56"/>
      <c r="H50" s="56"/>
      <c r="I50" s="56"/>
      <c r="J50" s="56"/>
      <c r="K50" s="56"/>
      <c r="L50" s="56"/>
      <c r="M50" s="200"/>
    </row>
    <row r="51" spans="2:13" ht="14" thickBot="1" x14ac:dyDescent="0.2">
      <c r="B51" s="51"/>
      <c r="C51" s="191"/>
      <c r="D51" s="197"/>
      <c r="E51" s="197"/>
      <c r="F51" s="197"/>
      <c r="G51" s="197"/>
      <c r="H51" s="197"/>
      <c r="I51" s="197"/>
      <c r="J51" s="197"/>
      <c r="K51" s="197"/>
      <c r="L51" s="197"/>
      <c r="M51" s="198"/>
    </row>
    <row r="52" spans="2:13" x14ac:dyDescent="0.15">
      <c r="B52" s="59"/>
      <c r="C52" s="60"/>
      <c r="D52" s="57"/>
      <c r="E52" s="57"/>
      <c r="F52" s="57"/>
      <c r="G52" s="57"/>
      <c r="H52" s="57"/>
      <c r="I52" s="46"/>
      <c r="J52" s="46"/>
      <c r="K52" s="46"/>
      <c r="L52" s="46"/>
      <c r="M52" s="46"/>
    </row>
    <row r="53" spans="2:13" ht="14" thickBot="1" x14ac:dyDescent="0.2">
      <c r="B53" s="63"/>
      <c r="C53" s="57"/>
      <c r="D53" s="64"/>
      <c r="E53" s="65"/>
      <c r="F53" s="66"/>
      <c r="G53" s="66"/>
      <c r="H53" s="63"/>
      <c r="I53" s="46"/>
      <c r="J53" s="46"/>
      <c r="K53" s="46"/>
      <c r="L53" s="46"/>
      <c r="M53" s="46"/>
    </row>
    <row r="54" spans="2:13" ht="27" thickBot="1" x14ac:dyDescent="0.2">
      <c r="B54" s="120" t="s">
        <v>139</v>
      </c>
      <c r="C54" s="121"/>
      <c r="D54" s="111" t="s">
        <v>35</v>
      </c>
      <c r="E54" s="112"/>
      <c r="F54" s="111" t="s">
        <v>154</v>
      </c>
      <c r="G54" s="113"/>
      <c r="H54" s="269" t="s">
        <v>41</v>
      </c>
      <c r="I54" s="269"/>
      <c r="J54" s="269"/>
      <c r="K54" s="269"/>
      <c r="L54" s="269"/>
      <c r="M54" s="270"/>
    </row>
    <row r="55" spans="2:13" ht="26.25" customHeight="1" x14ac:dyDescent="0.15">
      <c r="B55" s="271" t="s">
        <v>169</v>
      </c>
      <c r="C55" s="272"/>
      <c r="D55" s="272"/>
      <c r="E55" s="272"/>
      <c r="F55" s="272"/>
      <c r="G55" s="272"/>
      <c r="H55" s="272"/>
      <c r="I55" s="272"/>
      <c r="J55" s="272"/>
      <c r="K55" s="272"/>
      <c r="L55" s="272"/>
      <c r="M55" s="273"/>
    </row>
    <row r="56" spans="2:13" x14ac:dyDescent="0.15">
      <c r="B56" s="122"/>
      <c r="C56" s="123"/>
      <c r="D56" s="123"/>
      <c r="E56" s="123"/>
      <c r="F56" s="123"/>
      <c r="G56" s="123"/>
      <c r="H56" s="263"/>
      <c r="I56" s="263"/>
      <c r="J56" s="263"/>
      <c r="K56" s="263"/>
      <c r="L56" s="263"/>
      <c r="M56" s="264"/>
    </row>
    <row r="57" spans="2:13" ht="54" customHeight="1" x14ac:dyDescent="0.15">
      <c r="B57" s="233" t="s">
        <v>181</v>
      </c>
      <c r="C57" s="125"/>
      <c r="D57" s="126" t="s">
        <v>69</v>
      </c>
      <c r="E57" s="127"/>
      <c r="F57" s="180">
        <v>0.3</v>
      </c>
      <c r="G57" s="128"/>
      <c r="H57" s="277" t="s">
        <v>16</v>
      </c>
      <c r="I57" s="277"/>
      <c r="J57" s="277"/>
      <c r="K57" s="277"/>
      <c r="L57" s="277"/>
      <c r="M57" s="278"/>
    </row>
    <row r="58" spans="2:13" ht="28.5" customHeight="1" x14ac:dyDescent="0.15">
      <c r="B58" s="233" t="s">
        <v>180</v>
      </c>
      <c r="C58" s="125"/>
      <c r="D58" s="125">
        <f>D30*F57</f>
        <v>2.4</v>
      </c>
      <c r="E58" s="125"/>
      <c r="F58" s="125">
        <v>0</v>
      </c>
      <c r="G58" s="125"/>
      <c r="H58" s="277" t="s">
        <v>13</v>
      </c>
      <c r="I58" s="277"/>
      <c r="J58" s="277"/>
      <c r="K58" s="277"/>
      <c r="L58" s="277"/>
      <c r="M58" s="278"/>
    </row>
    <row r="59" spans="2:13" ht="39.75" customHeight="1" x14ac:dyDescent="0.15">
      <c r="B59" s="188" t="s">
        <v>31</v>
      </c>
      <c r="C59" s="125"/>
      <c r="D59" s="189">
        <f>C48</f>
        <v>25</v>
      </c>
      <c r="E59" s="114"/>
      <c r="F59" s="189">
        <f>C48</f>
        <v>25</v>
      </c>
      <c r="G59" s="115"/>
      <c r="H59" s="250" t="s">
        <v>178</v>
      </c>
      <c r="I59" s="283"/>
      <c r="J59" s="283"/>
      <c r="K59" s="283"/>
      <c r="L59" s="283"/>
      <c r="M59" s="284"/>
    </row>
    <row r="60" spans="2:13" ht="12.75" customHeight="1" x14ac:dyDescent="0.15">
      <c r="B60" s="88" t="s">
        <v>30</v>
      </c>
      <c r="C60" s="89"/>
      <c r="D60" s="116">
        <f>C49</f>
        <v>200</v>
      </c>
      <c r="E60" s="116"/>
      <c r="F60" s="117">
        <f>D60</f>
        <v>200</v>
      </c>
      <c r="G60" s="117"/>
      <c r="H60" s="258" t="s">
        <v>125</v>
      </c>
      <c r="I60" s="258"/>
      <c r="J60" s="258"/>
      <c r="K60" s="258"/>
      <c r="L60" s="258"/>
      <c r="M60" s="259"/>
    </row>
    <row r="61" spans="2:13" ht="12.75" customHeight="1" x14ac:dyDescent="0.15">
      <c r="B61" s="88" t="s">
        <v>32</v>
      </c>
      <c r="C61" s="89"/>
      <c r="D61" s="116">
        <f>C50</f>
        <v>1000</v>
      </c>
      <c r="E61" s="116"/>
      <c r="F61" s="117">
        <f>D61</f>
        <v>1000</v>
      </c>
      <c r="G61" s="117"/>
      <c r="H61" s="258" t="s">
        <v>126</v>
      </c>
      <c r="I61" s="258"/>
      <c r="J61" s="258"/>
      <c r="K61" s="258"/>
      <c r="L61" s="258"/>
      <c r="M61" s="259"/>
    </row>
    <row r="62" spans="2:13" ht="39.75" customHeight="1" x14ac:dyDescent="0.15">
      <c r="B62" s="55" t="s">
        <v>33</v>
      </c>
      <c r="C62" s="56"/>
      <c r="D62" s="227">
        <v>0.8</v>
      </c>
      <c r="E62" s="56"/>
      <c r="F62" s="228">
        <f>D62</f>
        <v>0.8</v>
      </c>
      <c r="G62" s="61"/>
      <c r="H62" s="279" t="s">
        <v>150</v>
      </c>
      <c r="I62" s="279"/>
      <c r="J62" s="279"/>
      <c r="K62" s="279"/>
      <c r="L62" s="279"/>
      <c r="M62" s="280"/>
    </row>
    <row r="63" spans="2:13" x14ac:dyDescent="0.15">
      <c r="B63" s="124" t="s">
        <v>111</v>
      </c>
      <c r="C63" s="94"/>
      <c r="D63" s="67">
        <f>(D62*D60+(1-D62)*D61)</f>
        <v>359.99999999999994</v>
      </c>
      <c r="E63" s="130"/>
      <c r="F63" s="130"/>
      <c r="G63" s="130"/>
      <c r="H63" s="250" t="s">
        <v>147</v>
      </c>
      <c r="I63" s="250"/>
      <c r="J63" s="250"/>
      <c r="K63" s="250"/>
      <c r="L63" s="250"/>
      <c r="M63" s="251"/>
    </row>
    <row r="64" spans="2:13" x14ac:dyDescent="0.15">
      <c r="B64" s="124"/>
      <c r="C64" s="94"/>
      <c r="D64" s="129"/>
      <c r="E64" s="130"/>
      <c r="F64" s="130"/>
      <c r="G64" s="130"/>
      <c r="H64" s="277"/>
      <c r="I64" s="277"/>
      <c r="J64" s="277"/>
      <c r="K64" s="277"/>
      <c r="L64" s="277"/>
      <c r="M64" s="278"/>
    </row>
    <row r="65" spans="2:13" x14ac:dyDescent="0.15">
      <c r="B65" s="124" t="s">
        <v>93</v>
      </c>
      <c r="C65" s="94"/>
      <c r="D65" s="189">
        <f>D58*D63</f>
        <v>863.99999999999989</v>
      </c>
      <c r="E65" s="189"/>
      <c r="F65" s="189">
        <f>F58*F63</f>
        <v>0</v>
      </c>
      <c r="G65" s="132"/>
      <c r="H65" s="277" t="s">
        <v>15</v>
      </c>
      <c r="I65" s="281"/>
      <c r="J65" s="281"/>
      <c r="K65" s="281"/>
      <c r="L65" s="281"/>
      <c r="M65" s="282"/>
    </row>
    <row r="66" spans="2:13" x14ac:dyDescent="0.15">
      <c r="B66" s="124"/>
      <c r="C66" s="94"/>
      <c r="D66" s="189"/>
      <c r="E66" s="189"/>
      <c r="F66" s="189"/>
      <c r="G66" s="132"/>
      <c r="H66" s="281"/>
      <c r="I66" s="281"/>
      <c r="J66" s="281"/>
      <c r="K66" s="281"/>
      <c r="L66" s="281"/>
      <c r="M66" s="282"/>
    </row>
    <row r="67" spans="2:13" ht="37.5" customHeight="1" x14ac:dyDescent="0.15">
      <c r="B67" s="124" t="s">
        <v>14</v>
      </c>
      <c r="C67" s="133"/>
      <c r="D67" s="189">
        <f>D65*D35</f>
        <v>34559.999999999993</v>
      </c>
      <c r="E67" s="189"/>
      <c r="F67" s="189">
        <f>F65*F35</f>
        <v>0</v>
      </c>
      <c r="G67" s="132"/>
      <c r="H67" s="250" t="s">
        <v>179</v>
      </c>
      <c r="I67" s="277"/>
      <c r="J67" s="277"/>
      <c r="K67" s="277"/>
      <c r="L67" s="277"/>
      <c r="M67" s="278"/>
    </row>
    <row r="68" spans="2:13" x14ac:dyDescent="0.15">
      <c r="B68" s="131"/>
      <c r="C68" s="133"/>
      <c r="D68" s="132"/>
      <c r="E68" s="132"/>
      <c r="F68" s="132"/>
      <c r="G68" s="132"/>
      <c r="H68" s="277"/>
      <c r="I68" s="277"/>
      <c r="J68" s="277"/>
      <c r="K68" s="277"/>
      <c r="L68" s="277"/>
      <c r="M68" s="278"/>
    </row>
    <row r="69" spans="2:13" x14ac:dyDescent="0.15">
      <c r="B69" s="134" t="s">
        <v>96</v>
      </c>
      <c r="C69" s="94"/>
      <c r="D69" s="132"/>
      <c r="E69" s="132"/>
      <c r="F69" s="132">
        <f>D67-F67</f>
        <v>34559.999999999993</v>
      </c>
      <c r="G69" s="132"/>
      <c r="H69" s="291"/>
      <c r="I69" s="291"/>
      <c r="J69" s="291"/>
      <c r="K69" s="291"/>
      <c r="L69" s="291"/>
      <c r="M69" s="292"/>
    </row>
    <row r="70" spans="2:13" x14ac:dyDescent="0.15">
      <c r="B70" s="134" t="s">
        <v>97</v>
      </c>
      <c r="C70" s="94"/>
      <c r="D70" s="132"/>
      <c r="E70" s="132"/>
      <c r="F70" s="132">
        <f>F69*12</f>
        <v>414719.99999999988</v>
      </c>
      <c r="G70" s="132"/>
      <c r="H70" s="286"/>
      <c r="I70" s="286"/>
      <c r="J70" s="286"/>
      <c r="K70" s="286"/>
      <c r="L70" s="286"/>
      <c r="M70" s="287"/>
    </row>
    <row r="71" spans="2:13" ht="14" thickBot="1" x14ac:dyDescent="0.2">
      <c r="B71" s="119"/>
      <c r="C71" s="110"/>
      <c r="D71" s="110"/>
      <c r="E71" s="110"/>
      <c r="F71" s="135"/>
      <c r="G71" s="135"/>
      <c r="H71" s="293"/>
      <c r="I71" s="293"/>
      <c r="J71" s="293"/>
      <c r="K71" s="293"/>
      <c r="L71" s="293"/>
      <c r="M71" s="294"/>
    </row>
    <row r="72" spans="2:13" x14ac:dyDescent="0.15">
      <c r="B72" s="63"/>
      <c r="C72" s="57"/>
      <c r="D72" s="57"/>
      <c r="E72" s="57"/>
      <c r="F72" s="68"/>
      <c r="G72" s="68"/>
      <c r="H72" s="63"/>
      <c r="I72" s="57"/>
      <c r="J72" s="57"/>
      <c r="K72" s="57"/>
      <c r="L72" s="46"/>
      <c r="M72" s="46"/>
    </row>
    <row r="73" spans="2:13" ht="14" thickBot="1" x14ac:dyDescent="0.2">
      <c r="B73" s="63"/>
      <c r="C73" s="57"/>
      <c r="D73" s="57"/>
      <c r="E73" s="57"/>
      <c r="F73" s="68"/>
      <c r="G73" s="68"/>
      <c r="H73" s="63"/>
      <c r="I73" s="57"/>
      <c r="J73" s="57"/>
      <c r="K73" s="57"/>
      <c r="L73" s="46"/>
      <c r="M73" s="46"/>
    </row>
    <row r="74" spans="2:13" ht="27" thickBot="1" x14ac:dyDescent="0.2">
      <c r="B74" s="120" t="s">
        <v>182</v>
      </c>
      <c r="C74" s="121"/>
      <c r="D74" s="111" t="s">
        <v>35</v>
      </c>
      <c r="E74" s="112"/>
      <c r="F74" s="54" t="s">
        <v>154</v>
      </c>
      <c r="G74" s="113"/>
      <c r="H74" s="269" t="s">
        <v>41</v>
      </c>
      <c r="I74" s="269"/>
      <c r="J74" s="269"/>
      <c r="K74" s="269"/>
      <c r="L74" s="269"/>
      <c r="M74" s="270"/>
    </row>
    <row r="75" spans="2:13" x14ac:dyDescent="0.15">
      <c r="B75" s="289"/>
      <c r="C75" s="290"/>
      <c r="D75" s="89"/>
      <c r="E75" s="89"/>
      <c r="F75" s="56"/>
      <c r="G75" s="89"/>
      <c r="H75" s="267"/>
      <c r="I75" s="267"/>
      <c r="J75" s="267"/>
      <c r="K75" s="267"/>
      <c r="L75" s="267"/>
      <c r="M75" s="268"/>
    </row>
    <row r="76" spans="2:13" x14ac:dyDescent="0.15">
      <c r="B76" s="285" t="s">
        <v>43</v>
      </c>
      <c r="C76" s="258"/>
      <c r="D76" s="89"/>
      <c r="E76" s="89"/>
      <c r="F76" s="69">
        <f>SUM(1699*(C19/5))</f>
        <v>8495</v>
      </c>
      <c r="G76" s="136"/>
      <c r="H76" s="262" t="s">
        <v>217</v>
      </c>
      <c r="I76" s="267"/>
      <c r="J76" s="267"/>
      <c r="K76" s="267"/>
      <c r="L76" s="267"/>
      <c r="M76" s="268"/>
    </row>
    <row r="77" spans="2:13" x14ac:dyDescent="0.15">
      <c r="B77" s="285" t="s">
        <v>44</v>
      </c>
      <c r="C77" s="258"/>
      <c r="D77" s="89"/>
      <c r="E77" s="89"/>
      <c r="F77" s="62">
        <f>F76/12</f>
        <v>707.91666666666663</v>
      </c>
      <c r="G77" s="118"/>
      <c r="H77" s="252" t="s">
        <v>99</v>
      </c>
      <c r="I77" s="267"/>
      <c r="J77" s="267"/>
      <c r="K77" s="267"/>
      <c r="L77" s="267"/>
      <c r="M77" s="268"/>
    </row>
    <row r="78" spans="2:13" x14ac:dyDescent="0.15">
      <c r="B78" s="285"/>
      <c r="C78" s="258"/>
      <c r="D78" s="89"/>
      <c r="E78" s="89"/>
      <c r="F78" s="62"/>
      <c r="G78" s="118"/>
      <c r="H78" s="252"/>
      <c r="I78" s="252"/>
      <c r="J78" s="252"/>
      <c r="K78" s="252"/>
      <c r="L78" s="252"/>
      <c r="M78" s="253"/>
    </row>
    <row r="79" spans="2:13" x14ac:dyDescent="0.15">
      <c r="B79" s="288" t="s">
        <v>100</v>
      </c>
      <c r="C79" s="265"/>
      <c r="D79" s="89"/>
      <c r="E79" s="89"/>
      <c r="F79" s="69">
        <f>F76*0.23</f>
        <v>1953.8500000000001</v>
      </c>
      <c r="G79" s="118"/>
      <c r="H79" s="262" t="s">
        <v>175</v>
      </c>
      <c r="I79" s="252"/>
      <c r="J79" s="252"/>
      <c r="K79" s="252"/>
      <c r="L79" s="252"/>
      <c r="M79" s="253"/>
    </row>
    <row r="80" spans="2:13" x14ac:dyDescent="0.15">
      <c r="B80" s="288" t="s">
        <v>101</v>
      </c>
      <c r="C80" s="258"/>
      <c r="D80" s="89"/>
      <c r="E80" s="89"/>
      <c r="F80" s="62">
        <f>F76+(2*F79)</f>
        <v>12402.7</v>
      </c>
      <c r="G80" s="118"/>
      <c r="H80" s="252" t="s">
        <v>102</v>
      </c>
      <c r="I80" s="252"/>
      <c r="J80" s="252"/>
      <c r="K80" s="252"/>
      <c r="L80" s="252"/>
      <c r="M80" s="253"/>
    </row>
    <row r="81" spans="2:13" ht="14" thickBot="1" x14ac:dyDescent="0.2">
      <c r="B81" s="295"/>
      <c r="C81" s="256"/>
      <c r="D81" s="110"/>
      <c r="E81" s="110"/>
      <c r="F81" s="70"/>
      <c r="G81" s="137"/>
      <c r="H81" s="298"/>
      <c r="I81" s="298"/>
      <c r="J81" s="298"/>
      <c r="K81" s="298"/>
      <c r="L81" s="298"/>
      <c r="M81" s="299"/>
    </row>
    <row r="82" spans="2:13" x14ac:dyDescent="0.15">
      <c r="B82" s="57"/>
      <c r="C82" s="57"/>
      <c r="D82" s="57"/>
      <c r="E82" s="57"/>
      <c r="F82" s="71"/>
      <c r="G82" s="71"/>
      <c r="H82" s="57"/>
      <c r="I82" s="46"/>
      <c r="J82" s="46"/>
      <c r="K82" s="46"/>
      <c r="L82" s="46"/>
      <c r="M82" s="46"/>
    </row>
    <row r="83" spans="2:13" ht="14" thickBot="1" x14ac:dyDescent="0.2">
      <c r="B83" s="57"/>
      <c r="C83" s="57"/>
      <c r="D83" s="57"/>
      <c r="E83" s="57"/>
      <c r="F83" s="72"/>
      <c r="G83" s="72"/>
      <c r="H83" s="57"/>
      <c r="I83" s="46"/>
      <c r="J83" s="46"/>
      <c r="K83" s="46"/>
      <c r="L83" s="46"/>
      <c r="M83" s="46"/>
    </row>
    <row r="84" spans="2:13" ht="21" customHeight="1" x14ac:dyDescent="0.15">
      <c r="B84" s="219" t="s">
        <v>155</v>
      </c>
      <c r="C84" s="220"/>
      <c r="D84" s="220"/>
      <c r="E84" s="220"/>
      <c r="F84" s="220"/>
      <c r="G84" s="220"/>
      <c r="H84" s="217"/>
      <c r="I84" s="217"/>
      <c r="J84" s="217"/>
      <c r="K84" s="217"/>
      <c r="L84" s="217"/>
      <c r="M84" s="218"/>
    </row>
    <row r="85" spans="2:13" ht="25.5" customHeight="1" thickBot="1" x14ac:dyDescent="0.2">
      <c r="B85" s="224" t="s">
        <v>143</v>
      </c>
      <c r="C85" s="221"/>
      <c r="D85" s="222" t="s">
        <v>35</v>
      </c>
      <c r="E85" s="221"/>
      <c r="F85" s="223" t="s">
        <v>153</v>
      </c>
      <c r="G85" s="221"/>
      <c r="H85" s="296" t="s">
        <v>41</v>
      </c>
      <c r="I85" s="296"/>
      <c r="J85" s="296"/>
      <c r="K85" s="296"/>
      <c r="L85" s="296"/>
      <c r="M85" s="297"/>
    </row>
    <row r="86" spans="2:13" ht="40.5" customHeight="1" x14ac:dyDescent="0.15">
      <c r="B86" s="131" t="s">
        <v>94</v>
      </c>
      <c r="C86" s="133"/>
      <c r="D86" s="133"/>
      <c r="E86" s="133"/>
      <c r="F86" s="138">
        <f>(D32-F32)*F35</f>
        <v>13.33333333333333</v>
      </c>
      <c r="G86" s="130"/>
      <c r="H86" s="250" t="s">
        <v>158</v>
      </c>
      <c r="I86" s="277"/>
      <c r="J86" s="277"/>
      <c r="K86" s="277"/>
      <c r="L86" s="277"/>
      <c r="M86" s="278"/>
    </row>
    <row r="87" spans="2:13" ht="40.5" customHeight="1" x14ac:dyDescent="0.15">
      <c r="B87" s="131" t="s">
        <v>17</v>
      </c>
      <c r="C87" s="133"/>
      <c r="D87" s="133"/>
      <c r="E87" s="132"/>
      <c r="F87" s="132">
        <f>F69</f>
        <v>34559.999999999993</v>
      </c>
      <c r="G87" s="132"/>
      <c r="H87" s="250" t="s">
        <v>168</v>
      </c>
      <c r="I87" s="277"/>
      <c r="J87" s="277"/>
      <c r="K87" s="277"/>
      <c r="L87" s="277"/>
      <c r="M87" s="278"/>
    </row>
    <row r="88" spans="2:13" ht="40.5" customHeight="1" x14ac:dyDescent="0.15">
      <c r="B88" s="131" t="s">
        <v>95</v>
      </c>
      <c r="C88" s="133"/>
      <c r="D88" s="132"/>
      <c r="E88" s="132"/>
      <c r="F88" s="138">
        <f>D58*D35</f>
        <v>96</v>
      </c>
      <c r="G88" s="132"/>
      <c r="H88" s="250" t="s">
        <v>174</v>
      </c>
      <c r="I88" s="277"/>
      <c r="J88" s="277"/>
      <c r="K88" s="277"/>
      <c r="L88" s="277"/>
      <c r="M88" s="278"/>
    </row>
    <row r="89" spans="2:13" ht="40.5" customHeight="1" x14ac:dyDescent="0.15">
      <c r="B89" s="131" t="s">
        <v>109</v>
      </c>
      <c r="C89" s="133"/>
      <c r="D89" s="132"/>
      <c r="E89" s="132"/>
      <c r="F89" s="132">
        <f>F40+F69-F77</f>
        <v>34518.749999999993</v>
      </c>
      <c r="G89" s="132"/>
      <c r="H89" s="250" t="s">
        <v>156</v>
      </c>
      <c r="I89" s="277"/>
      <c r="J89" s="277"/>
      <c r="K89" s="277"/>
      <c r="L89" s="277"/>
      <c r="M89" s="278"/>
    </row>
    <row r="90" spans="2:13" ht="40.5" customHeight="1" x14ac:dyDescent="0.15">
      <c r="B90" s="131" t="s">
        <v>108</v>
      </c>
      <c r="C90" s="133"/>
      <c r="D90" s="132"/>
      <c r="E90" s="132"/>
      <c r="F90" s="132">
        <f>F89*12</f>
        <v>414224.99999999988</v>
      </c>
      <c r="G90" s="132"/>
      <c r="H90" s="324" t="s">
        <v>167</v>
      </c>
      <c r="I90" s="324"/>
      <c r="J90" s="324"/>
      <c r="K90" s="324"/>
      <c r="L90" s="324"/>
      <c r="M90" s="325"/>
    </row>
    <row r="91" spans="2:13" ht="40.5" customHeight="1" x14ac:dyDescent="0.15">
      <c r="B91" s="131" t="s">
        <v>107</v>
      </c>
      <c r="C91" s="133"/>
      <c r="D91" s="132"/>
      <c r="E91" s="132"/>
      <c r="F91" s="132">
        <f>3*(F41+F70)-F80</f>
        <v>1255757.2999999996</v>
      </c>
      <c r="G91" s="132"/>
      <c r="H91" s="250" t="s">
        <v>157</v>
      </c>
      <c r="I91" s="277"/>
      <c r="J91" s="277"/>
      <c r="K91" s="277"/>
      <c r="L91" s="277"/>
      <c r="M91" s="278"/>
    </row>
    <row r="92" spans="2:13" ht="14" thickBot="1" x14ac:dyDescent="0.2">
      <c r="B92" s="139"/>
      <c r="C92" s="140"/>
      <c r="D92" s="140"/>
      <c r="E92" s="140"/>
      <c r="F92" s="141"/>
      <c r="G92" s="141"/>
      <c r="H92" s="339"/>
      <c r="I92" s="339"/>
      <c r="J92" s="339"/>
      <c r="K92" s="339"/>
      <c r="L92" s="339"/>
      <c r="M92" s="340"/>
    </row>
    <row r="93" spans="2:13" x14ac:dyDescent="0.15">
      <c r="B93" s="73"/>
      <c r="C93" s="74"/>
      <c r="D93" s="74"/>
      <c r="E93" s="74"/>
      <c r="F93" s="75"/>
      <c r="G93" s="75"/>
      <c r="H93" s="76"/>
      <c r="I93" s="76"/>
      <c r="J93" s="76"/>
      <c r="K93" s="76"/>
      <c r="L93" s="76"/>
      <c r="M93" s="76"/>
    </row>
    <row r="94" spans="2:13" x14ac:dyDescent="0.15">
      <c r="B94" s="73"/>
      <c r="C94" s="74"/>
      <c r="D94" s="74"/>
      <c r="E94" s="74"/>
      <c r="F94" s="75"/>
      <c r="G94" s="75"/>
      <c r="H94" s="76"/>
      <c r="I94" s="76"/>
      <c r="J94" s="76"/>
      <c r="K94" s="76"/>
      <c r="L94" s="76"/>
      <c r="M94" s="76"/>
    </row>
    <row r="95" spans="2:13" ht="14" thickBot="1" x14ac:dyDescent="0.2">
      <c r="B95" s="46"/>
      <c r="C95" s="46"/>
      <c r="D95" s="46"/>
      <c r="E95" s="46"/>
      <c r="F95" s="46"/>
      <c r="G95" s="46"/>
      <c r="H95" s="46"/>
      <c r="I95" s="46"/>
      <c r="J95" s="46"/>
      <c r="K95" s="46"/>
      <c r="L95" s="46"/>
      <c r="M95" s="46"/>
    </row>
    <row r="96" spans="2:13" ht="12.75" customHeight="1" x14ac:dyDescent="0.15">
      <c r="B96" s="326" t="s">
        <v>29</v>
      </c>
      <c r="C96" s="327"/>
      <c r="D96" s="327"/>
      <c r="E96" s="327"/>
      <c r="F96" s="327"/>
      <c r="G96" s="327"/>
      <c r="H96" s="327"/>
      <c r="I96" s="327"/>
      <c r="J96" s="327"/>
      <c r="K96" s="327"/>
      <c r="L96" s="327"/>
      <c r="M96" s="328"/>
    </row>
    <row r="97" spans="2:13" ht="12.75" customHeight="1" x14ac:dyDescent="0.15">
      <c r="B97" s="329"/>
      <c r="C97" s="330"/>
      <c r="D97" s="330"/>
      <c r="E97" s="330"/>
      <c r="F97" s="330"/>
      <c r="G97" s="330"/>
      <c r="H97" s="330"/>
      <c r="I97" s="330"/>
      <c r="J97" s="330"/>
      <c r="K97" s="330"/>
      <c r="L97" s="330"/>
      <c r="M97" s="331"/>
    </row>
    <row r="98" spans="2:13" ht="13.5" customHeight="1" thickBot="1" x14ac:dyDescent="0.2">
      <c r="B98" s="332"/>
      <c r="C98" s="333"/>
      <c r="D98" s="333"/>
      <c r="E98" s="333"/>
      <c r="F98" s="333"/>
      <c r="G98" s="333"/>
      <c r="H98" s="333"/>
      <c r="I98" s="333"/>
      <c r="J98" s="333"/>
      <c r="K98" s="333"/>
      <c r="L98" s="333"/>
      <c r="M98" s="334"/>
    </row>
    <row r="99" spans="2:13" ht="21" thickBot="1" x14ac:dyDescent="0.2">
      <c r="B99" s="142"/>
      <c r="C99" s="142"/>
      <c r="D99" s="142"/>
      <c r="E99" s="142"/>
      <c r="F99" s="142"/>
      <c r="G99" s="142"/>
      <c r="H99" s="142"/>
      <c r="I99" s="142"/>
      <c r="J99" s="142"/>
      <c r="K99" s="142"/>
      <c r="L99" s="142"/>
      <c r="M99" s="142"/>
    </row>
    <row r="100" spans="2:13" ht="29.25" customHeight="1" thickBot="1" x14ac:dyDescent="0.25">
      <c r="B100" s="321" t="s">
        <v>53</v>
      </c>
      <c r="C100" s="322"/>
      <c r="D100" s="322"/>
      <c r="E100" s="322"/>
      <c r="F100" s="322"/>
      <c r="G100" s="322"/>
      <c r="H100" s="322"/>
      <c r="I100" s="322"/>
      <c r="J100" s="322"/>
      <c r="K100" s="322"/>
      <c r="L100" s="322"/>
      <c r="M100" s="323"/>
    </row>
    <row r="101" spans="2:13" ht="16" x14ac:dyDescent="0.2">
      <c r="B101" s="143"/>
      <c r="C101" s="144"/>
      <c r="D101" s="145"/>
      <c r="E101" s="145"/>
      <c r="F101" s="145"/>
      <c r="G101" s="145"/>
      <c r="H101" s="145"/>
      <c r="I101" s="145"/>
      <c r="J101" s="145"/>
      <c r="K101" s="145"/>
      <c r="L101" s="145"/>
      <c r="M101" s="146"/>
    </row>
    <row r="102" spans="2:13" ht="12.75" customHeight="1" x14ac:dyDescent="0.2">
      <c r="B102" s="147" t="s">
        <v>18</v>
      </c>
      <c r="C102" s="144"/>
      <c r="D102" s="145"/>
      <c r="E102" s="145"/>
      <c r="F102" s="145"/>
      <c r="G102" s="145"/>
      <c r="H102" s="145"/>
      <c r="I102" s="145"/>
      <c r="J102" s="145"/>
      <c r="K102" s="145"/>
      <c r="L102" s="145"/>
      <c r="M102" s="146"/>
    </row>
    <row r="103" spans="2:13" ht="12.75" customHeight="1" x14ac:dyDescent="0.2">
      <c r="B103" s="147" t="s">
        <v>123</v>
      </c>
      <c r="C103" s="144"/>
      <c r="D103" s="145"/>
      <c r="E103" s="145"/>
      <c r="F103" s="145"/>
      <c r="G103" s="145"/>
      <c r="H103" s="145"/>
      <c r="I103" s="145"/>
      <c r="J103" s="145"/>
      <c r="K103" s="145"/>
      <c r="L103" s="145"/>
      <c r="M103" s="146"/>
    </row>
    <row r="104" spans="2:13" ht="12.75" customHeight="1" x14ac:dyDescent="0.2">
      <c r="B104" s="147"/>
      <c r="C104" s="144"/>
      <c r="D104" s="145"/>
      <c r="E104" s="145"/>
      <c r="F104" s="145"/>
      <c r="G104" s="145"/>
      <c r="H104" s="145"/>
      <c r="I104" s="145"/>
      <c r="J104" s="145"/>
      <c r="K104" s="145"/>
      <c r="L104" s="145"/>
      <c r="M104" s="146"/>
    </row>
    <row r="105" spans="2:13" x14ac:dyDescent="0.15">
      <c r="B105" s="226" t="s">
        <v>183</v>
      </c>
      <c r="C105" s="145"/>
      <c r="D105" s="145"/>
      <c r="E105" s="145"/>
      <c r="F105" s="145"/>
      <c r="G105" s="145"/>
      <c r="H105" s="145"/>
      <c r="I105" s="145"/>
      <c r="J105" s="145"/>
      <c r="K105" s="145"/>
      <c r="L105" s="145"/>
      <c r="M105" s="146"/>
    </row>
    <row r="106" spans="2:13" x14ac:dyDescent="0.15">
      <c r="B106" s="226" t="s">
        <v>159</v>
      </c>
      <c r="C106" s="145"/>
      <c r="D106" s="145"/>
      <c r="E106" s="145"/>
      <c r="F106" s="145"/>
      <c r="G106" s="145"/>
      <c r="H106" s="145"/>
      <c r="I106" s="145"/>
      <c r="J106" s="145"/>
      <c r="K106" s="145"/>
      <c r="L106" s="145"/>
      <c r="M106" s="146"/>
    </row>
    <row r="107" spans="2:13" x14ac:dyDescent="0.15">
      <c r="B107" s="226" t="s">
        <v>184</v>
      </c>
      <c r="C107" s="145"/>
      <c r="D107" s="145"/>
      <c r="E107" s="145"/>
      <c r="F107" s="145"/>
      <c r="G107" s="145"/>
      <c r="H107" s="145"/>
      <c r="I107" s="145"/>
      <c r="J107" s="145"/>
      <c r="K107" s="145"/>
      <c r="L107" s="145"/>
      <c r="M107" s="146"/>
    </row>
    <row r="108" spans="2:13" x14ac:dyDescent="0.15">
      <c r="B108" s="226" t="s">
        <v>185</v>
      </c>
      <c r="C108" s="145"/>
      <c r="D108" s="145"/>
      <c r="E108" s="145"/>
      <c r="F108" s="145"/>
      <c r="G108" s="145"/>
      <c r="H108" s="145"/>
      <c r="I108" s="145"/>
      <c r="J108" s="145"/>
      <c r="K108" s="145"/>
      <c r="L108" s="145"/>
      <c r="M108" s="146"/>
    </row>
    <row r="109" spans="2:13" x14ac:dyDescent="0.15">
      <c r="B109" s="148" t="s">
        <v>120</v>
      </c>
      <c r="C109" s="145"/>
      <c r="D109" s="145"/>
      <c r="E109" s="145"/>
      <c r="F109" s="145"/>
      <c r="G109" s="145"/>
      <c r="H109" s="145"/>
      <c r="I109" s="145"/>
      <c r="J109" s="145"/>
      <c r="K109" s="145"/>
      <c r="L109" s="145"/>
      <c r="M109" s="146"/>
    </row>
    <row r="110" spans="2:13" x14ac:dyDescent="0.15">
      <c r="B110" s="148"/>
      <c r="C110" s="145"/>
      <c r="D110" s="145"/>
      <c r="E110" s="145"/>
      <c r="F110" s="145"/>
      <c r="G110" s="145"/>
      <c r="H110" s="145"/>
      <c r="I110" s="145"/>
      <c r="J110" s="145"/>
      <c r="K110" s="145"/>
      <c r="L110" s="145"/>
      <c r="M110" s="146"/>
    </row>
    <row r="111" spans="2:13" x14ac:dyDescent="0.15">
      <c r="B111" s="148" t="s">
        <v>19</v>
      </c>
      <c r="C111" s="145"/>
      <c r="D111" s="145"/>
      <c r="E111" s="145"/>
      <c r="F111" s="145"/>
      <c r="G111" s="145"/>
      <c r="H111" s="145"/>
      <c r="I111" s="145"/>
      <c r="J111" s="145"/>
      <c r="K111" s="145"/>
      <c r="L111" s="145"/>
      <c r="M111" s="146"/>
    </row>
    <row r="112" spans="2:13" x14ac:dyDescent="0.15">
      <c r="B112" s="147" t="s">
        <v>58</v>
      </c>
      <c r="C112" s="145"/>
      <c r="D112" s="145"/>
      <c r="E112" s="145"/>
      <c r="F112" s="145"/>
      <c r="G112" s="145"/>
      <c r="H112" s="145"/>
      <c r="I112" s="145"/>
      <c r="J112" s="145"/>
      <c r="K112" s="145"/>
      <c r="L112" s="145"/>
      <c r="M112" s="146"/>
    </row>
    <row r="113" spans="2:13" x14ac:dyDescent="0.15">
      <c r="B113" s="147" t="s">
        <v>54</v>
      </c>
      <c r="C113" s="149"/>
      <c r="D113" s="145"/>
      <c r="E113" s="145"/>
      <c r="F113" s="145"/>
      <c r="G113" s="145"/>
      <c r="H113" s="145"/>
      <c r="I113" s="145"/>
      <c r="J113" s="145"/>
      <c r="K113" s="145"/>
      <c r="L113" s="145"/>
      <c r="M113" s="146"/>
    </row>
    <row r="114" spans="2:13" x14ac:dyDescent="0.15">
      <c r="B114" s="147" t="s">
        <v>121</v>
      </c>
      <c r="C114" s="149"/>
      <c r="D114" s="145"/>
      <c r="E114" s="145"/>
      <c r="F114" s="145"/>
      <c r="G114" s="145"/>
      <c r="H114" s="145"/>
      <c r="I114" s="145"/>
      <c r="J114" s="145"/>
      <c r="K114" s="145"/>
      <c r="L114" s="145"/>
      <c r="M114" s="146"/>
    </row>
    <row r="115" spans="2:13" x14ac:dyDescent="0.15">
      <c r="B115" s="150" t="s">
        <v>122</v>
      </c>
      <c r="C115" s="151">
        <v>25</v>
      </c>
      <c r="D115" s="145"/>
      <c r="E115" s="145"/>
      <c r="F115" s="145"/>
      <c r="G115" s="145"/>
      <c r="H115" s="145"/>
      <c r="I115" s="145"/>
      <c r="J115" s="145"/>
      <c r="K115" s="145"/>
      <c r="L115" s="145"/>
      <c r="M115" s="146"/>
    </row>
    <row r="116" spans="2:13" x14ac:dyDescent="0.15">
      <c r="B116" s="150"/>
      <c r="C116" s="151"/>
      <c r="D116" s="145"/>
      <c r="E116" s="145"/>
      <c r="F116" s="145"/>
      <c r="G116" s="145"/>
      <c r="H116" s="145"/>
      <c r="I116" s="145"/>
      <c r="J116" s="145"/>
      <c r="K116" s="145"/>
      <c r="L116" s="145"/>
      <c r="M116" s="146"/>
    </row>
    <row r="117" spans="2:13" x14ac:dyDescent="0.15">
      <c r="B117" s="226" t="s">
        <v>160</v>
      </c>
      <c r="C117" s="149"/>
      <c r="D117" s="145"/>
      <c r="E117" s="145"/>
      <c r="F117" s="145"/>
      <c r="G117" s="145"/>
      <c r="H117" s="145"/>
      <c r="I117" s="145"/>
      <c r="J117" s="145"/>
      <c r="K117" s="145"/>
      <c r="L117" s="145"/>
      <c r="M117" s="146"/>
    </row>
    <row r="118" spans="2:13" x14ac:dyDescent="0.15">
      <c r="B118" s="226" t="s">
        <v>186</v>
      </c>
      <c r="C118" s="149"/>
      <c r="D118" s="145"/>
      <c r="E118" s="145"/>
      <c r="F118" s="145"/>
      <c r="G118" s="145"/>
      <c r="H118" s="145"/>
      <c r="I118" s="145"/>
      <c r="J118" s="145"/>
      <c r="K118" s="145"/>
      <c r="L118" s="145"/>
      <c r="M118" s="146"/>
    </row>
    <row r="119" spans="2:13" x14ac:dyDescent="0.15">
      <c r="B119" s="226" t="s">
        <v>148</v>
      </c>
      <c r="C119" s="149"/>
      <c r="D119" s="145"/>
      <c r="E119" s="145"/>
      <c r="F119" s="145"/>
      <c r="G119" s="145"/>
      <c r="J119" s="181">
        <f>(0.8*C115*11*24) + (0.2*C115*30*24)</f>
        <v>8880</v>
      </c>
      <c r="K119" s="145"/>
      <c r="L119" s="145"/>
      <c r="M119" s="146"/>
    </row>
    <row r="120" spans="2:13" x14ac:dyDescent="0.15">
      <c r="B120" s="148" t="s">
        <v>20</v>
      </c>
      <c r="C120" s="152"/>
      <c r="E120" s="181">
        <f>(0.8*C115*11*24) + (0.2*C115*30*24)</f>
        <v>8880</v>
      </c>
      <c r="F120" s="145"/>
      <c r="G120" s="145"/>
      <c r="H120" s="145"/>
      <c r="I120" s="145"/>
      <c r="J120" s="145"/>
      <c r="K120" s="145"/>
      <c r="L120" s="145"/>
      <c r="M120" s="146"/>
    </row>
    <row r="121" spans="2:13" ht="14" thickBot="1" x14ac:dyDescent="0.2">
      <c r="B121" s="153"/>
      <c r="C121" s="154"/>
      <c r="D121" s="155"/>
      <c r="E121" s="156"/>
      <c r="F121" s="156"/>
      <c r="G121" s="156"/>
      <c r="H121" s="156"/>
      <c r="I121" s="156"/>
      <c r="J121" s="156"/>
      <c r="K121" s="156"/>
      <c r="L121" s="156"/>
      <c r="M121" s="157"/>
    </row>
    <row r="122" spans="2:13" x14ac:dyDescent="0.15">
      <c r="B122" s="80"/>
      <c r="C122" s="158"/>
      <c r="D122" s="158"/>
      <c r="E122" s="159"/>
      <c r="F122" s="80"/>
      <c r="G122" s="80"/>
      <c r="H122" s="80"/>
      <c r="I122" s="80"/>
      <c r="J122" s="80"/>
      <c r="K122" s="80"/>
      <c r="L122" s="80"/>
      <c r="M122" s="80"/>
    </row>
    <row r="123" spans="2:13" ht="14" thickBot="1" x14ac:dyDescent="0.2">
      <c r="B123" s="80"/>
      <c r="C123" s="80"/>
      <c r="D123" s="80"/>
      <c r="E123" s="80"/>
      <c r="F123" s="80"/>
      <c r="G123" s="80"/>
      <c r="H123" s="80"/>
      <c r="I123" s="80"/>
      <c r="J123" s="80"/>
      <c r="K123" s="80"/>
      <c r="L123" s="80"/>
      <c r="M123" s="80"/>
    </row>
    <row r="124" spans="2:13" ht="28.5" customHeight="1" thickBot="1" x14ac:dyDescent="0.25">
      <c r="B124" s="321" t="s">
        <v>55</v>
      </c>
      <c r="C124" s="322"/>
      <c r="D124" s="322"/>
      <c r="E124" s="322"/>
      <c r="F124" s="322"/>
      <c r="G124" s="322"/>
      <c r="H124" s="322"/>
      <c r="I124" s="322"/>
      <c r="J124" s="322"/>
      <c r="K124" s="322"/>
      <c r="L124" s="322"/>
      <c r="M124" s="323"/>
    </row>
    <row r="125" spans="2:13" ht="16" x14ac:dyDescent="0.2">
      <c r="B125" s="160"/>
      <c r="C125" s="144"/>
      <c r="D125" s="145"/>
      <c r="E125" s="145"/>
      <c r="F125" s="145"/>
      <c r="G125" s="145"/>
      <c r="H125" s="145"/>
      <c r="I125" s="145"/>
      <c r="J125" s="145"/>
      <c r="K125" s="145"/>
      <c r="L125" s="145"/>
      <c r="M125" s="146"/>
    </row>
    <row r="126" spans="2:13" ht="12.75" customHeight="1" x14ac:dyDescent="0.2">
      <c r="B126" s="160" t="s">
        <v>162</v>
      </c>
      <c r="C126" s="144"/>
      <c r="D126" s="145"/>
      <c r="E126" s="145"/>
      <c r="F126" s="145"/>
      <c r="G126" s="145"/>
      <c r="H126" s="145"/>
      <c r="I126" s="145"/>
      <c r="J126" s="145"/>
      <c r="K126" s="145"/>
      <c r="L126" s="145"/>
      <c r="M126" s="146"/>
    </row>
    <row r="127" spans="2:13" ht="12.75" customHeight="1" x14ac:dyDescent="0.2">
      <c r="B127" s="226" t="s">
        <v>187</v>
      </c>
      <c r="C127" s="144"/>
      <c r="D127" s="145"/>
      <c r="E127" s="145"/>
      <c r="F127" s="145"/>
      <c r="G127" s="145"/>
      <c r="H127" s="145"/>
      <c r="I127" s="145"/>
      <c r="J127" s="145"/>
      <c r="K127" s="145"/>
      <c r="L127" s="145"/>
      <c r="M127" s="146"/>
    </row>
    <row r="128" spans="2:13" ht="12.75" customHeight="1" x14ac:dyDescent="0.2">
      <c r="B128" s="161"/>
      <c r="C128" s="144"/>
      <c r="D128" s="145"/>
      <c r="E128" s="145"/>
      <c r="F128" s="145"/>
      <c r="G128" s="145"/>
      <c r="H128" s="145"/>
      <c r="I128" s="145"/>
      <c r="J128" s="145"/>
      <c r="K128" s="145"/>
      <c r="L128" s="145"/>
      <c r="M128" s="146"/>
    </row>
    <row r="129" spans="2:13" ht="12.75" customHeight="1" x14ac:dyDescent="0.2">
      <c r="B129" s="148" t="s">
        <v>7</v>
      </c>
      <c r="C129" s="144"/>
      <c r="D129" s="145"/>
      <c r="E129" s="145"/>
      <c r="F129" s="145"/>
      <c r="G129" s="145"/>
      <c r="H129" s="145"/>
      <c r="I129" s="145"/>
      <c r="J129" s="145"/>
      <c r="K129" s="145"/>
      <c r="L129" s="145"/>
      <c r="M129" s="146"/>
    </row>
    <row r="130" spans="2:13" x14ac:dyDescent="0.15">
      <c r="B130" s="226" t="s">
        <v>161</v>
      </c>
      <c r="C130" s="145"/>
      <c r="D130" s="145"/>
      <c r="E130" s="145"/>
      <c r="F130" s="145"/>
      <c r="G130" s="145"/>
      <c r="H130" s="145"/>
      <c r="I130" s="145"/>
      <c r="J130" s="145"/>
      <c r="K130" s="145"/>
      <c r="L130" s="145"/>
      <c r="M130" s="146"/>
    </row>
    <row r="131" spans="2:13" x14ac:dyDescent="0.15">
      <c r="B131" s="147" t="s">
        <v>142</v>
      </c>
      <c r="C131" s="145"/>
      <c r="D131" s="145"/>
      <c r="E131" s="145"/>
      <c r="F131" s="145"/>
      <c r="G131" s="145"/>
      <c r="H131" s="145"/>
      <c r="I131" s="145"/>
      <c r="J131" s="145"/>
      <c r="K131" s="145"/>
      <c r="L131" s="145"/>
      <c r="M131" s="146"/>
    </row>
    <row r="132" spans="2:13" x14ac:dyDescent="0.15">
      <c r="B132" s="147" t="s">
        <v>21</v>
      </c>
      <c r="C132" s="145"/>
      <c r="D132" s="145"/>
      <c r="E132" s="145"/>
      <c r="F132" s="145"/>
      <c r="G132" s="145"/>
      <c r="H132" s="145"/>
      <c r="I132" s="145"/>
      <c r="J132" s="145"/>
      <c r="K132" s="145"/>
      <c r="L132" s="145"/>
      <c r="M132" s="146"/>
    </row>
    <row r="133" spans="2:13" x14ac:dyDescent="0.15">
      <c r="B133" s="147" t="s">
        <v>124</v>
      </c>
      <c r="C133" s="145"/>
      <c r="D133" s="145"/>
      <c r="E133" s="145"/>
      <c r="F133" s="145"/>
      <c r="G133" s="145"/>
      <c r="H133" s="145"/>
      <c r="I133" s="145"/>
      <c r="J133" s="145"/>
      <c r="K133" s="145"/>
      <c r="L133" s="145"/>
      <c r="M133" s="146"/>
    </row>
    <row r="134" spans="2:13" x14ac:dyDescent="0.15">
      <c r="B134" s="160" t="s">
        <v>149</v>
      </c>
      <c r="C134" s="145"/>
      <c r="D134" s="145"/>
      <c r="E134" s="145"/>
      <c r="F134" s="145"/>
      <c r="G134" s="145"/>
      <c r="H134" s="145"/>
      <c r="I134" s="145"/>
      <c r="J134" s="145"/>
      <c r="K134" s="145"/>
      <c r="L134" s="145"/>
      <c r="M134" s="146"/>
    </row>
    <row r="135" spans="2:13" x14ac:dyDescent="0.15">
      <c r="B135" s="226" t="s">
        <v>163</v>
      </c>
      <c r="C135" s="145"/>
      <c r="D135" s="145"/>
      <c r="E135" s="145"/>
      <c r="F135" s="145"/>
      <c r="G135" s="145"/>
      <c r="H135" s="145"/>
      <c r="I135" s="145"/>
      <c r="J135" s="145"/>
      <c r="K135" s="145"/>
      <c r="L135" s="145"/>
      <c r="M135" s="146"/>
    </row>
    <row r="136" spans="2:13" ht="14" thickBot="1" x14ac:dyDescent="0.2">
      <c r="B136" s="162"/>
      <c r="C136" s="163"/>
      <c r="D136" s="156"/>
      <c r="E136" s="156"/>
      <c r="F136" s="156"/>
      <c r="G136" s="156"/>
      <c r="H136" s="156"/>
      <c r="I136" s="156"/>
      <c r="J136" s="156"/>
      <c r="K136" s="156"/>
      <c r="L136" s="156"/>
      <c r="M136" s="157"/>
    </row>
    <row r="137" spans="2:13" x14ac:dyDescent="0.15">
      <c r="B137" s="145"/>
      <c r="C137" s="149"/>
      <c r="D137" s="145"/>
      <c r="E137" s="145"/>
      <c r="F137" s="145"/>
      <c r="G137" s="145"/>
      <c r="H137" s="145"/>
      <c r="I137" s="145"/>
      <c r="J137" s="145"/>
      <c r="K137" s="145"/>
      <c r="L137" s="145"/>
      <c r="M137" s="145"/>
    </row>
    <row r="138" spans="2:13" ht="14" thickBot="1" x14ac:dyDescent="0.2">
      <c r="B138" s="80"/>
      <c r="C138" s="164"/>
      <c r="D138" s="164"/>
      <c r="E138" s="80"/>
      <c r="F138" s="80"/>
      <c r="G138" s="80"/>
      <c r="H138" s="80"/>
      <c r="I138" s="80"/>
      <c r="J138" s="80"/>
      <c r="K138" s="80"/>
      <c r="L138" s="80"/>
      <c r="M138" s="80"/>
    </row>
    <row r="139" spans="2:13" ht="29.25" customHeight="1" thickBot="1" x14ac:dyDescent="0.25">
      <c r="B139" s="321" t="s">
        <v>34</v>
      </c>
      <c r="C139" s="322"/>
      <c r="D139" s="322"/>
      <c r="E139" s="322"/>
      <c r="F139" s="322"/>
      <c r="G139" s="322"/>
      <c r="H139" s="322"/>
      <c r="I139" s="322"/>
      <c r="J139" s="322"/>
      <c r="K139" s="322"/>
      <c r="L139" s="322"/>
      <c r="M139" s="323"/>
    </row>
    <row r="140" spans="2:13" ht="16" x14ac:dyDescent="0.2">
      <c r="B140" s="160"/>
      <c r="C140" s="144"/>
      <c r="D140" s="165"/>
      <c r="E140" s="149"/>
      <c r="F140" s="145"/>
      <c r="G140" s="149"/>
      <c r="H140" s="149"/>
      <c r="I140" s="149"/>
      <c r="J140" s="149"/>
      <c r="K140" s="149"/>
      <c r="L140" s="149"/>
      <c r="M140" s="166"/>
    </row>
    <row r="141" spans="2:13" x14ac:dyDescent="0.15">
      <c r="B141" s="148" t="s">
        <v>26</v>
      </c>
      <c r="C141" s="167"/>
      <c r="D141" s="149"/>
      <c r="E141" s="145"/>
      <c r="F141" s="149"/>
      <c r="G141" s="149"/>
      <c r="H141" s="149"/>
      <c r="I141" s="149"/>
      <c r="J141" s="149"/>
      <c r="K141" s="149"/>
      <c r="L141" s="145"/>
      <c r="M141" s="166"/>
    </row>
    <row r="142" spans="2:13" x14ac:dyDescent="0.15">
      <c r="B142" s="147" t="s">
        <v>112</v>
      </c>
      <c r="C142" s="149"/>
      <c r="D142" s="149"/>
      <c r="E142" s="145"/>
      <c r="F142" s="149"/>
      <c r="G142" s="149"/>
      <c r="H142" s="149"/>
      <c r="I142" s="149"/>
      <c r="J142" s="149"/>
      <c r="K142" s="149"/>
      <c r="L142" s="145"/>
      <c r="M142" s="166"/>
    </row>
    <row r="143" spans="2:13" x14ac:dyDescent="0.15">
      <c r="B143" s="147" t="s">
        <v>27</v>
      </c>
      <c r="C143" s="149"/>
      <c r="D143" s="149"/>
      <c r="E143" s="145"/>
      <c r="F143" s="149"/>
      <c r="G143" s="149"/>
      <c r="H143" s="149"/>
      <c r="I143" s="149"/>
      <c r="J143" s="149"/>
      <c r="K143" s="149"/>
      <c r="L143" s="145"/>
      <c r="M143" s="166"/>
    </row>
    <row r="144" spans="2:13" x14ac:dyDescent="0.15">
      <c r="B144" s="147" t="s">
        <v>28</v>
      </c>
      <c r="C144" s="149"/>
      <c r="D144" s="149"/>
      <c r="E144" s="145"/>
      <c r="F144" s="149"/>
      <c r="G144" s="149"/>
      <c r="H144" s="149"/>
      <c r="I144" s="149"/>
      <c r="J144" s="149"/>
      <c r="K144" s="149"/>
      <c r="L144" s="145"/>
      <c r="M144" s="166"/>
    </row>
    <row r="145" spans="2:13" x14ac:dyDescent="0.15">
      <c r="B145" s="147"/>
      <c r="C145" s="149"/>
      <c r="D145" s="149"/>
      <c r="E145" s="145"/>
      <c r="F145" s="149"/>
      <c r="G145" s="149"/>
      <c r="H145" s="149"/>
      <c r="I145" s="149"/>
      <c r="J145" s="149"/>
      <c r="K145" s="149"/>
      <c r="L145" s="145"/>
      <c r="M145" s="166"/>
    </row>
    <row r="146" spans="2:13" x14ac:dyDescent="0.15">
      <c r="B146" s="147" t="s">
        <v>113</v>
      </c>
      <c r="C146" s="149"/>
      <c r="D146" s="149"/>
      <c r="E146" s="145"/>
      <c r="F146" s="149"/>
      <c r="G146" s="149"/>
      <c r="H146" s="149"/>
      <c r="I146" s="149"/>
      <c r="J146" s="149"/>
      <c r="K146" s="149"/>
      <c r="L146" s="145"/>
      <c r="M146" s="166"/>
    </row>
    <row r="147" spans="2:13" x14ac:dyDescent="0.15">
      <c r="B147" s="147" t="s">
        <v>132</v>
      </c>
      <c r="C147" s="149"/>
      <c r="D147" s="149"/>
      <c r="E147" s="145"/>
      <c r="F147" s="149"/>
      <c r="G147" s="149"/>
      <c r="H147" s="149"/>
      <c r="I147" s="149"/>
      <c r="J147" s="149"/>
      <c r="K147" s="149"/>
      <c r="L147" s="145"/>
      <c r="M147" s="166"/>
    </row>
    <row r="148" spans="2:13" x14ac:dyDescent="0.15">
      <c r="B148" s="147" t="s">
        <v>134</v>
      </c>
      <c r="C148" s="209">
        <v>25</v>
      </c>
      <c r="D148" s="149"/>
      <c r="E148" s="145"/>
      <c r="F148" s="149"/>
      <c r="G148" s="149"/>
      <c r="H148" s="149"/>
      <c r="I148" s="149"/>
      <c r="J148" s="149"/>
      <c r="K148" s="149"/>
      <c r="L148" s="145"/>
      <c r="M148" s="166"/>
    </row>
    <row r="149" spans="2:13" x14ac:dyDescent="0.15">
      <c r="B149" s="147" t="s">
        <v>135</v>
      </c>
      <c r="C149" s="209">
        <v>202</v>
      </c>
      <c r="D149" s="149"/>
      <c r="E149" s="145"/>
      <c r="F149" s="149"/>
      <c r="G149" s="149"/>
      <c r="H149" s="149"/>
      <c r="I149" s="149"/>
      <c r="J149" s="149"/>
      <c r="K149" s="149"/>
      <c r="L149" s="145"/>
      <c r="M149" s="166"/>
    </row>
    <row r="150" spans="2:13" x14ac:dyDescent="0.15">
      <c r="B150" s="147" t="s">
        <v>136</v>
      </c>
      <c r="C150" s="209">
        <v>1000</v>
      </c>
      <c r="D150" s="149"/>
      <c r="E150" s="145"/>
      <c r="F150" s="149"/>
      <c r="G150" s="149"/>
      <c r="H150" s="149"/>
      <c r="I150" s="149"/>
      <c r="J150" s="149"/>
      <c r="K150" s="149"/>
      <c r="L150" s="145"/>
      <c r="M150" s="166"/>
    </row>
    <row r="151" spans="2:13" x14ac:dyDescent="0.15">
      <c r="B151" s="147"/>
      <c r="C151" s="149"/>
      <c r="D151" s="149"/>
      <c r="E151" s="145"/>
      <c r="F151" s="149"/>
      <c r="G151" s="149"/>
      <c r="H151" s="149"/>
      <c r="I151" s="149"/>
      <c r="J151" s="149"/>
      <c r="K151" s="149"/>
      <c r="L151" s="145"/>
      <c r="M151" s="166"/>
    </row>
    <row r="152" spans="2:13" x14ac:dyDescent="0.15">
      <c r="B152" s="147" t="s">
        <v>137</v>
      </c>
      <c r="C152" s="149"/>
      <c r="D152" s="209">
        <f>(15*40*25)+(85*8*25)</f>
        <v>32000</v>
      </c>
      <c r="E152" s="145"/>
      <c r="F152" s="149"/>
      <c r="G152" s="149"/>
      <c r="H152" s="149"/>
      <c r="I152" s="149"/>
      <c r="J152" s="149"/>
      <c r="K152" s="149"/>
      <c r="L152" s="145"/>
      <c r="M152" s="166"/>
    </row>
    <row r="153" spans="2:13" x14ac:dyDescent="0.15">
      <c r="B153" s="206" t="s">
        <v>138</v>
      </c>
      <c r="C153" s="207"/>
      <c r="D153" s="208">
        <f>25*100</f>
        <v>2500</v>
      </c>
      <c r="E153" s="145"/>
      <c r="F153" s="149"/>
      <c r="G153" s="149"/>
      <c r="H153" s="149"/>
      <c r="I153" s="149"/>
      <c r="J153" s="149"/>
      <c r="K153" s="149"/>
      <c r="L153" s="145"/>
      <c r="M153" s="166"/>
    </row>
    <row r="154" spans="2:13" x14ac:dyDescent="0.15">
      <c r="B154" s="148" t="s">
        <v>133</v>
      </c>
      <c r="C154" s="152"/>
      <c r="D154" s="210">
        <f>D152-D153</f>
        <v>29500</v>
      </c>
      <c r="E154" s="145"/>
      <c r="F154" s="149"/>
      <c r="G154" s="149"/>
      <c r="H154" s="149"/>
      <c r="I154" s="149"/>
      <c r="J154" s="149"/>
      <c r="K154" s="149"/>
      <c r="L154" s="145"/>
      <c r="M154" s="166"/>
    </row>
    <row r="155" spans="2:13" x14ac:dyDescent="0.15">
      <c r="B155" s="147"/>
      <c r="C155" s="149"/>
      <c r="D155" s="149"/>
      <c r="E155" s="145"/>
      <c r="F155" s="149"/>
      <c r="G155" s="149"/>
      <c r="H155" s="149"/>
      <c r="I155" s="149"/>
      <c r="J155" s="149"/>
      <c r="K155" s="149"/>
      <c r="L155" s="145"/>
      <c r="M155" s="166"/>
    </row>
    <row r="156" spans="2:13" x14ac:dyDescent="0.15">
      <c r="B156" s="147"/>
      <c r="C156" s="149"/>
      <c r="D156" s="149"/>
      <c r="E156" s="145"/>
      <c r="F156" s="149"/>
      <c r="G156" s="149"/>
      <c r="H156" s="149"/>
      <c r="I156" s="149"/>
      <c r="J156" s="149"/>
      <c r="K156" s="149"/>
      <c r="L156" s="145"/>
      <c r="M156" s="166"/>
    </row>
    <row r="157" spans="2:13" x14ac:dyDescent="0.15">
      <c r="B157" s="148" t="s">
        <v>114</v>
      </c>
      <c r="C157" s="168"/>
      <c r="D157" s="149"/>
      <c r="E157" s="145"/>
      <c r="F157" s="149"/>
      <c r="G157" s="149"/>
      <c r="H157" s="149"/>
      <c r="I157" s="149"/>
      <c r="J157" s="149"/>
      <c r="K157" s="149"/>
      <c r="L157" s="145"/>
      <c r="M157" s="166"/>
    </row>
    <row r="158" spans="2:13" x14ac:dyDescent="0.15">
      <c r="B158" s="169" t="s">
        <v>49</v>
      </c>
      <c r="C158" s="149"/>
      <c r="D158" s="149"/>
      <c r="E158" s="149"/>
      <c r="F158" s="149"/>
      <c r="G158" s="149"/>
      <c r="H158" s="149"/>
      <c r="I158" s="149"/>
      <c r="J158" s="149"/>
      <c r="K158" s="149"/>
      <c r="L158" s="145"/>
      <c r="M158" s="166"/>
    </row>
    <row r="159" spans="2:13" x14ac:dyDescent="0.15">
      <c r="B159" s="147"/>
      <c r="C159" s="149"/>
      <c r="D159" s="149"/>
      <c r="E159" s="149"/>
      <c r="F159" s="149"/>
      <c r="G159" s="149"/>
      <c r="H159" s="149"/>
      <c r="I159" s="149"/>
      <c r="J159" s="149"/>
      <c r="K159" s="149"/>
      <c r="L159" s="145"/>
      <c r="M159" s="166"/>
    </row>
    <row r="160" spans="2:13" ht="26.25" customHeight="1" x14ac:dyDescent="0.2">
      <c r="B160" s="170" t="s">
        <v>82</v>
      </c>
      <c r="C160" s="338" t="s">
        <v>188</v>
      </c>
      <c r="D160" s="336"/>
      <c r="E160" s="171" t="s">
        <v>86</v>
      </c>
      <c r="F160" s="336" t="s">
        <v>52</v>
      </c>
      <c r="G160" s="337"/>
      <c r="H160" s="152"/>
      <c r="I160" s="149"/>
      <c r="J160" s="149"/>
      <c r="K160" s="149"/>
      <c r="L160" s="145"/>
      <c r="M160" s="166"/>
    </row>
    <row r="161" spans="2:13" x14ac:dyDescent="0.15">
      <c r="B161" s="160"/>
      <c r="C161" s="320"/>
      <c r="D161" s="320"/>
      <c r="E161" s="172"/>
      <c r="F161" s="320"/>
      <c r="G161" s="335"/>
      <c r="H161" s="152"/>
      <c r="I161" s="149"/>
      <c r="J161" s="149"/>
      <c r="K161" s="149"/>
      <c r="L161" s="145"/>
      <c r="M161" s="166"/>
    </row>
    <row r="162" spans="2:13" x14ac:dyDescent="0.15">
      <c r="B162" s="147" t="s">
        <v>83</v>
      </c>
      <c r="C162" s="318" t="s">
        <v>45</v>
      </c>
      <c r="D162" s="318"/>
      <c r="E162" s="149" t="s">
        <v>45</v>
      </c>
      <c r="F162" s="318" t="s">
        <v>45</v>
      </c>
      <c r="G162" s="319"/>
      <c r="H162" s="149"/>
      <c r="I162" s="149"/>
      <c r="J162" s="149"/>
      <c r="K162" s="149"/>
      <c r="L162" s="145"/>
      <c r="M162" s="166"/>
    </row>
    <row r="163" spans="2:13" x14ac:dyDescent="0.15">
      <c r="B163" s="147" t="s">
        <v>84</v>
      </c>
      <c r="C163" s="318" t="s">
        <v>50</v>
      </c>
      <c r="D163" s="318"/>
      <c r="E163" s="173"/>
      <c r="F163" s="318" t="s">
        <v>46</v>
      </c>
      <c r="G163" s="319"/>
      <c r="H163" s="149"/>
      <c r="I163" s="149"/>
      <c r="J163" s="149"/>
      <c r="K163" s="149"/>
      <c r="L163" s="145"/>
      <c r="M163" s="166"/>
    </row>
    <row r="164" spans="2:13" x14ac:dyDescent="0.15">
      <c r="B164" s="174" t="s">
        <v>85</v>
      </c>
      <c r="C164" s="341" t="s">
        <v>51</v>
      </c>
      <c r="D164" s="341"/>
      <c r="E164" s="175" t="s">
        <v>47</v>
      </c>
      <c r="F164" s="341" t="s">
        <v>48</v>
      </c>
      <c r="G164" s="342"/>
      <c r="H164" s="149"/>
      <c r="I164" s="149"/>
      <c r="J164" s="145"/>
      <c r="K164" s="149"/>
      <c r="L164" s="145"/>
      <c r="M164" s="166"/>
    </row>
    <row r="165" spans="2:13" x14ac:dyDescent="0.15">
      <c r="B165" s="147"/>
      <c r="C165" s="149"/>
      <c r="D165" s="149"/>
      <c r="E165" s="149"/>
      <c r="F165" s="149"/>
      <c r="G165" s="149"/>
      <c r="H165" s="149"/>
      <c r="I165" s="149"/>
      <c r="J165" s="145"/>
      <c r="K165" s="149"/>
      <c r="L165" s="145"/>
      <c r="M165" s="166"/>
    </row>
    <row r="166" spans="2:13" x14ac:dyDescent="0.15">
      <c r="B166" s="169" t="s">
        <v>87</v>
      </c>
      <c r="C166" s="145"/>
      <c r="D166" s="145"/>
      <c r="E166" s="145"/>
      <c r="F166" s="145"/>
      <c r="G166" s="145"/>
      <c r="H166" s="145"/>
      <c r="I166" s="145"/>
      <c r="J166" s="145"/>
      <c r="K166" s="145"/>
      <c r="L166" s="145"/>
      <c r="M166" s="146"/>
    </row>
    <row r="167" spans="2:13" ht="14" thickBot="1" x14ac:dyDescent="0.2">
      <c r="B167" s="162"/>
      <c r="C167" s="156"/>
      <c r="D167" s="156"/>
      <c r="E167" s="156"/>
      <c r="F167" s="156"/>
      <c r="G167" s="156"/>
      <c r="H167" s="156"/>
      <c r="I167" s="156"/>
      <c r="J167" s="156"/>
      <c r="K167" s="156"/>
      <c r="L167" s="156"/>
      <c r="M167" s="157"/>
    </row>
    <row r="168" spans="2:13" x14ac:dyDescent="0.15">
      <c r="B168" s="80"/>
      <c r="C168" s="80"/>
      <c r="D168" s="80"/>
      <c r="E168" s="80"/>
      <c r="F168" s="80"/>
      <c r="G168" s="80"/>
      <c r="H168" s="80"/>
      <c r="I168" s="80"/>
      <c r="J168" s="80"/>
      <c r="K168" s="80"/>
      <c r="L168" s="80"/>
      <c r="M168" s="80"/>
    </row>
    <row r="169" spans="2:13" ht="14" thickBot="1" x14ac:dyDescent="0.2">
      <c r="B169" s="80"/>
      <c r="C169" s="80"/>
      <c r="D169" s="80"/>
      <c r="E169" s="80"/>
      <c r="F169" s="80"/>
      <c r="G169" s="80"/>
      <c r="H169" s="80"/>
      <c r="I169" s="80"/>
      <c r="J169" s="80"/>
      <c r="K169" s="80"/>
      <c r="L169" s="80"/>
      <c r="M169" s="80"/>
    </row>
    <row r="170" spans="2:13" x14ac:dyDescent="0.15">
      <c r="B170" s="326" t="s">
        <v>22</v>
      </c>
      <c r="C170" s="327"/>
      <c r="D170" s="327"/>
      <c r="E170" s="327"/>
      <c r="F170" s="327"/>
      <c r="G170" s="327"/>
      <c r="H170" s="327"/>
      <c r="I170" s="327"/>
      <c r="J170" s="327"/>
      <c r="K170" s="327"/>
      <c r="L170" s="327"/>
      <c r="M170" s="328"/>
    </row>
    <row r="171" spans="2:13" x14ac:dyDescent="0.15">
      <c r="B171" s="329"/>
      <c r="C171" s="330"/>
      <c r="D171" s="330"/>
      <c r="E171" s="330"/>
      <c r="F171" s="330"/>
      <c r="G171" s="330"/>
      <c r="H171" s="330"/>
      <c r="I171" s="330"/>
      <c r="J171" s="330"/>
      <c r="K171" s="330"/>
      <c r="L171" s="330"/>
      <c r="M171" s="331"/>
    </row>
    <row r="172" spans="2:13" ht="14" thickBot="1" x14ac:dyDescent="0.2">
      <c r="B172" s="332"/>
      <c r="C172" s="333"/>
      <c r="D172" s="333"/>
      <c r="E172" s="333"/>
      <c r="F172" s="333"/>
      <c r="G172" s="333"/>
      <c r="H172" s="333"/>
      <c r="I172" s="333"/>
      <c r="J172" s="333"/>
      <c r="K172" s="333"/>
      <c r="L172" s="333"/>
      <c r="M172" s="334"/>
    </row>
    <row r="173" spans="2:13" x14ac:dyDescent="0.15">
      <c r="B173" s="176"/>
      <c r="C173" s="177"/>
      <c r="D173" s="177"/>
      <c r="E173" s="177"/>
      <c r="F173" s="177"/>
      <c r="G173" s="177"/>
      <c r="H173" s="177"/>
      <c r="I173" s="177"/>
      <c r="J173" s="177"/>
      <c r="K173" s="177"/>
      <c r="L173" s="177"/>
      <c r="M173" s="178"/>
    </row>
    <row r="174" spans="2:13" x14ac:dyDescent="0.15">
      <c r="B174" s="226" t="s">
        <v>189</v>
      </c>
      <c r="C174" s="149"/>
      <c r="D174" s="149"/>
      <c r="E174" s="149"/>
      <c r="F174" s="149"/>
      <c r="G174" s="149"/>
      <c r="H174" s="149"/>
      <c r="I174" s="149"/>
      <c r="J174" s="149"/>
      <c r="K174" s="149"/>
      <c r="L174" s="149"/>
      <c r="M174" s="146"/>
    </row>
    <row r="175" spans="2:13" x14ac:dyDescent="0.15">
      <c r="B175" s="226" t="s">
        <v>190</v>
      </c>
      <c r="C175" s="145"/>
      <c r="D175" s="145"/>
      <c r="E175" s="145"/>
      <c r="F175" s="145"/>
      <c r="G175" s="145"/>
      <c r="H175" s="145"/>
      <c r="I175" s="145"/>
      <c r="J175" s="145"/>
      <c r="K175" s="145"/>
      <c r="L175" s="145"/>
      <c r="M175" s="146"/>
    </row>
    <row r="176" spans="2:13" x14ac:dyDescent="0.15">
      <c r="B176" s="147"/>
      <c r="C176" s="145"/>
      <c r="D176" s="145"/>
      <c r="E176" s="145"/>
      <c r="F176" s="145"/>
      <c r="G176" s="145"/>
      <c r="H176" s="145"/>
      <c r="I176" s="145"/>
      <c r="J176" s="145"/>
      <c r="K176" s="145"/>
      <c r="L176" s="145"/>
      <c r="M176" s="146"/>
    </row>
    <row r="177" spans="2:13" x14ac:dyDescent="0.15">
      <c r="B177" s="226" t="s">
        <v>166</v>
      </c>
      <c r="C177" s="145"/>
      <c r="D177" s="145"/>
      <c r="E177" s="145"/>
      <c r="F177" s="145"/>
      <c r="G177" s="145"/>
      <c r="H177" s="145"/>
      <c r="I177" s="145"/>
      <c r="J177" s="145"/>
      <c r="K177" s="145"/>
      <c r="L177" s="145"/>
      <c r="M177" s="146"/>
    </row>
    <row r="178" spans="2:13" x14ac:dyDescent="0.15">
      <c r="B178" s="147" t="s">
        <v>79</v>
      </c>
      <c r="C178" s="149"/>
      <c r="D178" s="149"/>
      <c r="E178" s="149"/>
      <c r="F178" s="145"/>
      <c r="G178" s="145"/>
      <c r="H178" s="145"/>
      <c r="I178" s="145"/>
      <c r="J178" s="145"/>
      <c r="K178" s="145"/>
      <c r="L178" s="145"/>
      <c r="M178" s="146"/>
    </row>
    <row r="179" spans="2:13" x14ac:dyDescent="0.15">
      <c r="B179" s="147" t="s">
        <v>80</v>
      </c>
      <c r="C179" s="149"/>
      <c r="D179" s="149"/>
      <c r="E179" s="149"/>
      <c r="F179" s="145"/>
      <c r="G179" s="145"/>
      <c r="H179" s="145"/>
      <c r="I179" s="145"/>
      <c r="J179" s="145"/>
      <c r="K179" s="145"/>
      <c r="L179" s="145"/>
      <c r="M179" s="146"/>
    </row>
    <row r="180" spans="2:13" x14ac:dyDescent="0.15">
      <c r="B180" s="147" t="s">
        <v>81</v>
      </c>
      <c r="C180" s="149"/>
      <c r="D180" s="149"/>
      <c r="E180" s="149"/>
      <c r="F180" s="145"/>
      <c r="G180" s="145"/>
      <c r="H180" s="145"/>
      <c r="I180" s="145"/>
      <c r="J180" s="145"/>
      <c r="K180" s="145"/>
      <c r="L180" s="145"/>
      <c r="M180" s="146"/>
    </row>
    <row r="181" spans="2:13" x14ac:dyDescent="0.15">
      <c r="B181" s="147" t="s">
        <v>145</v>
      </c>
      <c r="C181" s="149"/>
      <c r="D181" s="149"/>
      <c r="E181" s="149"/>
      <c r="F181" s="145"/>
      <c r="G181" s="145"/>
      <c r="H181" s="145"/>
      <c r="I181" s="145"/>
      <c r="J181" s="145"/>
      <c r="K181" s="145"/>
      <c r="L181" s="145"/>
      <c r="M181" s="146"/>
    </row>
    <row r="182" spans="2:13" x14ac:dyDescent="0.15">
      <c r="B182" s="179"/>
      <c r="C182" s="145"/>
      <c r="D182" s="145"/>
      <c r="E182" s="145"/>
      <c r="F182" s="145"/>
      <c r="G182" s="145"/>
      <c r="H182" s="145"/>
      <c r="I182" s="145"/>
      <c r="J182" s="145"/>
      <c r="K182" s="145"/>
      <c r="L182" s="145"/>
      <c r="M182" s="146"/>
    </row>
    <row r="183" spans="2:13" x14ac:dyDescent="0.15">
      <c r="B183" s="226" t="s">
        <v>164</v>
      </c>
      <c r="C183" s="149"/>
      <c r="D183" s="149"/>
      <c r="E183" s="149"/>
      <c r="F183" s="149"/>
      <c r="G183" s="149"/>
      <c r="H183" s="149"/>
      <c r="I183" s="149"/>
      <c r="J183" s="145"/>
      <c r="K183" s="145"/>
      <c r="L183" s="145"/>
      <c r="M183" s="146"/>
    </row>
    <row r="184" spans="2:13" x14ac:dyDescent="0.15">
      <c r="B184" s="147"/>
      <c r="C184" s="149"/>
      <c r="D184" s="149"/>
      <c r="E184" s="149"/>
      <c r="F184" s="149"/>
      <c r="G184" s="149"/>
      <c r="H184" s="149"/>
      <c r="I184" s="149"/>
      <c r="J184" s="145"/>
      <c r="K184" s="145"/>
      <c r="L184" s="145"/>
      <c r="M184" s="146"/>
    </row>
    <row r="185" spans="2:13" x14ac:dyDescent="0.15">
      <c r="B185" s="148" t="s">
        <v>37</v>
      </c>
      <c r="C185" s="149"/>
      <c r="D185" s="149"/>
      <c r="E185" s="149"/>
      <c r="F185" s="149"/>
      <c r="G185" s="149"/>
      <c r="H185" s="149"/>
      <c r="I185" s="149"/>
      <c r="J185" s="145"/>
      <c r="K185" s="145"/>
      <c r="L185" s="145"/>
      <c r="M185" s="146"/>
    </row>
    <row r="186" spans="2:13" x14ac:dyDescent="0.15">
      <c r="B186" s="147" t="s">
        <v>115</v>
      </c>
      <c r="C186" s="149"/>
      <c r="D186" s="149"/>
      <c r="E186" s="149"/>
      <c r="F186" s="149"/>
      <c r="G186" s="149"/>
      <c r="H186" s="149"/>
      <c r="I186" s="149"/>
      <c r="J186" s="145"/>
      <c r="K186" s="145"/>
      <c r="L186" s="145"/>
      <c r="M186" s="146"/>
    </row>
    <row r="187" spans="2:13" x14ac:dyDescent="0.15">
      <c r="B187" s="147" t="s">
        <v>119</v>
      </c>
      <c r="C187" s="145"/>
      <c r="D187" s="145"/>
      <c r="E187" s="145"/>
      <c r="F187" s="145"/>
      <c r="G187" s="145"/>
      <c r="H187" s="145"/>
      <c r="I187" s="145"/>
      <c r="J187" s="145"/>
      <c r="K187" s="145"/>
      <c r="L187" s="145"/>
      <c r="M187" s="146"/>
    </row>
    <row r="188" spans="2:13" x14ac:dyDescent="0.15">
      <c r="B188" s="226" t="s">
        <v>191</v>
      </c>
      <c r="C188" s="145"/>
      <c r="D188" s="145"/>
      <c r="E188" s="145"/>
      <c r="F188" s="145"/>
      <c r="G188" s="145"/>
      <c r="H188" s="145"/>
      <c r="I188" s="145"/>
      <c r="J188" s="145"/>
      <c r="K188" s="145"/>
      <c r="L188" s="145"/>
      <c r="M188" s="146"/>
    </row>
    <row r="189" spans="2:13" x14ac:dyDescent="0.15">
      <c r="B189" s="147" t="s">
        <v>116</v>
      </c>
      <c r="C189" s="145"/>
      <c r="D189" s="145"/>
      <c r="E189" s="145"/>
      <c r="F189" s="145"/>
      <c r="G189" s="145"/>
      <c r="H189" s="145"/>
      <c r="I189" s="145"/>
      <c r="J189" s="145"/>
      <c r="K189" s="145"/>
      <c r="L189" s="145"/>
      <c r="M189" s="146"/>
    </row>
    <row r="190" spans="2:13" ht="16" x14ac:dyDescent="0.2">
      <c r="B190" s="147" t="s">
        <v>23</v>
      </c>
      <c r="C190" s="145"/>
      <c r="D190" s="145"/>
      <c r="E190" s="145"/>
      <c r="F190" s="145"/>
      <c r="G190" s="145"/>
      <c r="H190" s="145"/>
      <c r="I190" s="145"/>
      <c r="J190" s="145"/>
      <c r="K190" s="145"/>
      <c r="L190" s="145"/>
      <c r="M190" s="146"/>
    </row>
    <row r="191" spans="2:13" x14ac:dyDescent="0.15">
      <c r="B191" s="147" t="s">
        <v>24</v>
      </c>
      <c r="C191" s="145"/>
      <c r="D191" s="145"/>
      <c r="E191" s="145"/>
      <c r="F191" s="145"/>
      <c r="G191" s="145"/>
      <c r="H191" s="145"/>
      <c r="I191" s="145"/>
      <c r="J191" s="145"/>
      <c r="K191" s="145"/>
      <c r="L191" s="145"/>
      <c r="M191" s="146"/>
    </row>
    <row r="192" spans="2:13" x14ac:dyDescent="0.15">
      <c r="B192" s="147" t="s">
        <v>117</v>
      </c>
      <c r="C192" s="145"/>
      <c r="D192" s="145"/>
      <c r="E192" s="145"/>
      <c r="F192" s="145"/>
      <c r="G192" s="145"/>
      <c r="H192" s="145"/>
      <c r="I192" s="145"/>
      <c r="J192" s="145"/>
      <c r="K192" s="145"/>
      <c r="L192" s="145"/>
      <c r="M192" s="146"/>
    </row>
    <row r="193" spans="2:13" x14ac:dyDescent="0.15">
      <c r="B193" s="147" t="s">
        <v>118</v>
      </c>
      <c r="C193" s="145"/>
      <c r="D193" s="145"/>
      <c r="E193" s="145"/>
      <c r="F193" s="145"/>
      <c r="G193" s="145"/>
      <c r="H193" s="145"/>
      <c r="I193" s="145"/>
      <c r="J193" s="145"/>
      <c r="K193" s="145"/>
      <c r="L193" s="145"/>
      <c r="M193" s="146"/>
    </row>
    <row r="194" spans="2:13" x14ac:dyDescent="0.15">
      <c r="B194" s="147"/>
      <c r="C194" s="145"/>
      <c r="D194" s="145"/>
      <c r="E194" s="145"/>
      <c r="F194" s="145"/>
      <c r="G194" s="145"/>
      <c r="H194" s="145"/>
      <c r="I194" s="145"/>
      <c r="J194" s="145"/>
      <c r="K194" s="145"/>
      <c r="L194" s="145"/>
      <c r="M194" s="146"/>
    </row>
    <row r="195" spans="2:13" x14ac:dyDescent="0.15">
      <c r="B195" s="148" t="s">
        <v>165</v>
      </c>
      <c r="C195" s="145"/>
      <c r="D195" s="145"/>
      <c r="E195" s="145"/>
      <c r="F195" s="145"/>
      <c r="G195" s="145"/>
      <c r="H195" s="145"/>
      <c r="I195" s="145"/>
      <c r="J195" s="145"/>
      <c r="K195" s="145"/>
      <c r="L195" s="145"/>
      <c r="M195" s="146"/>
    </row>
    <row r="196" spans="2:13" x14ac:dyDescent="0.15">
      <c r="B196" s="147" t="s">
        <v>56</v>
      </c>
      <c r="C196" s="145"/>
      <c r="D196" s="145"/>
      <c r="E196" s="145"/>
      <c r="F196" s="145"/>
      <c r="G196" s="145"/>
      <c r="H196" s="145"/>
      <c r="I196" s="145"/>
      <c r="J196" s="145"/>
      <c r="K196" s="145"/>
      <c r="L196" s="145"/>
      <c r="M196" s="146"/>
    </row>
    <row r="197" spans="2:13" x14ac:dyDescent="0.15">
      <c r="B197" s="179" t="s">
        <v>151</v>
      </c>
      <c r="C197" s="145"/>
      <c r="D197" s="145"/>
      <c r="E197" s="145"/>
      <c r="F197" s="145"/>
      <c r="G197" s="145"/>
      <c r="H197" s="145"/>
      <c r="I197" s="145"/>
      <c r="J197" s="145"/>
      <c r="K197" s="145"/>
      <c r="L197" s="145"/>
      <c r="M197" s="146"/>
    </row>
    <row r="198" spans="2:13" x14ac:dyDescent="0.15">
      <c r="B198" s="179" t="s">
        <v>77</v>
      </c>
      <c r="C198" s="145"/>
      <c r="D198" s="145"/>
      <c r="E198" s="145"/>
      <c r="F198" s="145"/>
      <c r="G198" s="145"/>
      <c r="H198" s="145"/>
      <c r="I198" s="145"/>
      <c r="J198" s="145"/>
      <c r="K198" s="145"/>
      <c r="L198" s="145"/>
      <c r="M198" s="146"/>
    </row>
    <row r="199" spans="2:13" x14ac:dyDescent="0.15">
      <c r="B199" s="179" t="s">
        <v>25</v>
      </c>
      <c r="C199" s="145"/>
      <c r="D199" s="145"/>
      <c r="E199" s="145"/>
      <c r="F199" s="145"/>
      <c r="G199" s="145"/>
      <c r="H199" s="145"/>
      <c r="I199" s="145"/>
      <c r="J199" s="145"/>
      <c r="K199" s="145"/>
      <c r="L199" s="145"/>
      <c r="M199" s="146"/>
    </row>
    <row r="200" spans="2:13" x14ac:dyDescent="0.15">
      <c r="B200" s="179" t="s">
        <v>78</v>
      </c>
      <c r="C200" s="145"/>
      <c r="D200" s="145"/>
      <c r="E200" s="145"/>
      <c r="F200" s="145"/>
      <c r="G200" s="145"/>
      <c r="H200" s="145"/>
      <c r="I200" s="145"/>
      <c r="J200" s="145"/>
      <c r="K200" s="145"/>
      <c r="L200" s="145"/>
      <c r="M200" s="146"/>
    </row>
    <row r="201" spans="2:13" x14ac:dyDescent="0.15">
      <c r="B201" s="179"/>
      <c r="C201" s="145"/>
      <c r="D201" s="145"/>
      <c r="E201" s="145"/>
      <c r="F201" s="145"/>
      <c r="G201" s="145"/>
      <c r="H201" s="145"/>
      <c r="I201" s="145"/>
      <c r="J201" s="145"/>
      <c r="K201" s="145"/>
      <c r="L201" s="145"/>
      <c r="M201" s="146"/>
    </row>
    <row r="202" spans="2:13" x14ac:dyDescent="0.15">
      <c r="B202" s="229"/>
      <c r="C202" s="145"/>
      <c r="D202" s="145"/>
      <c r="E202" s="145"/>
      <c r="F202" s="145"/>
      <c r="G202" s="145"/>
      <c r="H202" s="145"/>
      <c r="I202" s="145"/>
      <c r="J202" s="145"/>
      <c r="K202" s="145"/>
      <c r="L202" s="145"/>
      <c r="M202" s="146"/>
    </row>
    <row r="203" spans="2:13" x14ac:dyDescent="0.15">
      <c r="B203" s="230"/>
      <c r="C203" s="145"/>
      <c r="D203" s="145"/>
      <c r="E203" s="145"/>
      <c r="F203" s="145"/>
      <c r="G203" s="145"/>
      <c r="H203" s="145"/>
      <c r="I203" s="145"/>
      <c r="J203" s="145"/>
      <c r="K203" s="145"/>
      <c r="L203" s="145"/>
      <c r="M203" s="146"/>
    </row>
    <row r="204" spans="2:13" x14ac:dyDescent="0.15">
      <c r="B204" s="231"/>
      <c r="C204" s="145"/>
      <c r="D204" s="145"/>
      <c r="E204" s="145"/>
      <c r="F204" s="145"/>
      <c r="G204" s="145"/>
      <c r="H204" s="145"/>
      <c r="I204" s="145"/>
      <c r="J204" s="145"/>
      <c r="K204" s="145"/>
      <c r="L204" s="145"/>
      <c r="M204" s="146"/>
    </row>
    <row r="205" spans="2:13" x14ac:dyDescent="0.15">
      <c r="B205" s="231"/>
      <c r="C205" s="145"/>
      <c r="D205" s="145"/>
      <c r="E205" s="145"/>
      <c r="F205" s="145"/>
      <c r="G205" s="145"/>
      <c r="H205" s="145"/>
      <c r="I205" s="145"/>
      <c r="J205" s="145"/>
      <c r="K205" s="145"/>
      <c r="L205" s="145"/>
      <c r="M205" s="146"/>
    </row>
    <row r="206" spans="2:13" ht="14" thickBot="1" x14ac:dyDescent="0.2">
      <c r="B206" s="162"/>
      <c r="C206" s="156"/>
      <c r="D206" s="156"/>
      <c r="E206" s="156"/>
      <c r="F206" s="156"/>
      <c r="G206" s="156"/>
      <c r="H206" s="156"/>
      <c r="I206" s="156"/>
      <c r="J206" s="156"/>
      <c r="K206" s="156"/>
      <c r="L206" s="156"/>
      <c r="M206" s="157"/>
    </row>
  </sheetData>
  <sheetProtection formatCells="0" formatColumns="0" formatRows="0" insertColumns="0" insertRows="0" insertHyperlinks="0" deleteColumns="0" deleteRows="0" sort="0" autoFilter="0" pivotTables="0"/>
  <mergeCells count="81">
    <mergeCell ref="B170:M172"/>
    <mergeCell ref="C164:D164"/>
    <mergeCell ref="F163:G163"/>
    <mergeCell ref="F164:G164"/>
    <mergeCell ref="C163:D163"/>
    <mergeCell ref="H89:M89"/>
    <mergeCell ref="F160:G160"/>
    <mergeCell ref="C160:D160"/>
    <mergeCell ref="B124:M124"/>
    <mergeCell ref="H92:M92"/>
    <mergeCell ref="B100:M100"/>
    <mergeCell ref="C162:D162"/>
    <mergeCell ref="F162:G162"/>
    <mergeCell ref="C161:D161"/>
    <mergeCell ref="B139:M139"/>
    <mergeCell ref="H90:M90"/>
    <mergeCell ref="B96:M98"/>
    <mergeCell ref="F161:G161"/>
    <mergeCell ref="H91:M91"/>
    <mergeCell ref="B2:G4"/>
    <mergeCell ref="H27:M27"/>
    <mergeCell ref="H29:M29"/>
    <mergeCell ref="H26:M26"/>
    <mergeCell ref="B6:M6"/>
    <mergeCell ref="B9:M9"/>
    <mergeCell ref="B7:M7"/>
    <mergeCell ref="B17:F17"/>
    <mergeCell ref="H28:M28"/>
    <mergeCell ref="H80:M80"/>
    <mergeCell ref="H88:M88"/>
    <mergeCell ref="B81:C81"/>
    <mergeCell ref="B80:C80"/>
    <mergeCell ref="H87:M87"/>
    <mergeCell ref="H86:M86"/>
    <mergeCell ref="H85:M85"/>
    <mergeCell ref="H81:M81"/>
    <mergeCell ref="H69:M69"/>
    <mergeCell ref="H76:M76"/>
    <mergeCell ref="H71:M71"/>
    <mergeCell ref="H61:M61"/>
    <mergeCell ref="H75:M75"/>
    <mergeCell ref="H68:M68"/>
    <mergeCell ref="H67:M67"/>
    <mergeCell ref="H79:M79"/>
    <mergeCell ref="B76:C76"/>
    <mergeCell ref="H77:M77"/>
    <mergeCell ref="B77:C77"/>
    <mergeCell ref="H70:M70"/>
    <mergeCell ref="H74:M74"/>
    <mergeCell ref="B79:C79"/>
    <mergeCell ref="B75:C75"/>
    <mergeCell ref="H78:M78"/>
    <mergeCell ref="B78:C78"/>
    <mergeCell ref="H57:M57"/>
    <mergeCell ref="H63:M63"/>
    <mergeCell ref="H62:M62"/>
    <mergeCell ref="H66:M66"/>
    <mergeCell ref="H59:M59"/>
    <mergeCell ref="H65:M65"/>
    <mergeCell ref="H58:M58"/>
    <mergeCell ref="H60:M60"/>
    <mergeCell ref="H64:M64"/>
    <mergeCell ref="H56:M56"/>
    <mergeCell ref="H35:M35"/>
    <mergeCell ref="H32:M32"/>
    <mergeCell ref="H38:M38"/>
    <mergeCell ref="H54:M54"/>
    <mergeCell ref="B55:M55"/>
    <mergeCell ref="H36:M36"/>
    <mergeCell ref="B47:E47"/>
    <mergeCell ref="H37:M37"/>
    <mergeCell ref="H30:M30"/>
    <mergeCell ref="H39:M39"/>
    <mergeCell ref="H43:M43"/>
    <mergeCell ref="H44:M44"/>
    <mergeCell ref="H34:M34"/>
    <mergeCell ref="H33:M33"/>
    <mergeCell ref="H41:M41"/>
    <mergeCell ref="H42:M42"/>
    <mergeCell ref="H40:M40"/>
    <mergeCell ref="H31:M31"/>
  </mergeCells>
  <phoneticPr fontId="2" type="noConversion"/>
  <pageMargins left="0.7" right="0.7" top="0.75" bottom="0.75" header="0.3" footer="0.3"/>
  <pageSetup scale="70" orientation="landscape" r:id="rId1"/>
  <headerFooter>
    <oddFooter>&amp;LCode Collaborator ROI&amp;CPage &amp;P&amp;Rwww.smartbear.com</oddFooter>
  </headerFooter>
  <rowBreaks count="1" manualBreakCount="1">
    <brk id="1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U55"/>
  <sheetViews>
    <sheetView showGridLines="0" zoomScale="90" zoomScaleNormal="90" workbookViewId="0">
      <selection activeCell="D20" sqref="D20"/>
    </sheetView>
  </sheetViews>
  <sheetFormatPr baseColWidth="10" defaultColWidth="8.83203125" defaultRowHeight="13" x14ac:dyDescent="0.15"/>
  <cols>
    <col min="1" max="1" width="4.5" customWidth="1"/>
    <col min="2" max="2" width="34.83203125" customWidth="1"/>
    <col min="3" max="3" width="1.6640625" style="8" customWidth="1"/>
    <col min="4" max="5" width="13" customWidth="1"/>
    <col min="6" max="6" width="15.33203125" bestFit="1" customWidth="1"/>
    <col min="7" max="7" width="15.33203125" customWidth="1"/>
    <col min="8" max="8" width="14.6640625" bestFit="1" customWidth="1"/>
    <col min="9" max="9" width="17.1640625" bestFit="1" customWidth="1"/>
    <col min="10" max="10" width="72.83203125" customWidth="1"/>
    <col min="14" max="14" width="11.1640625" bestFit="1" customWidth="1"/>
    <col min="18" max="18" width="13.1640625" customWidth="1"/>
    <col min="19" max="19" width="12.5" customWidth="1"/>
    <col min="20" max="20" width="14.83203125" bestFit="1" customWidth="1"/>
  </cols>
  <sheetData>
    <row r="2" spans="2:14" ht="23" x14ac:dyDescent="0.25">
      <c r="B2" s="6" t="s">
        <v>192</v>
      </c>
    </row>
    <row r="3" spans="2:14" ht="18" x14ac:dyDescent="0.2">
      <c r="B3" s="5" t="s">
        <v>204</v>
      </c>
    </row>
    <row r="6" spans="2:14" x14ac:dyDescent="0.15">
      <c r="B6" s="4"/>
    </row>
    <row r="8" spans="2:14" ht="16" x14ac:dyDescent="0.2">
      <c r="B8" s="225" t="s">
        <v>193</v>
      </c>
    </row>
    <row r="9" spans="2:14" ht="277.5" customHeight="1" thickBot="1" x14ac:dyDescent="0.2"/>
    <row r="10" spans="2:14" ht="23.25" customHeight="1" x14ac:dyDescent="0.2">
      <c r="G10" s="346" t="s">
        <v>212</v>
      </c>
      <c r="H10" s="347"/>
      <c r="I10" s="348"/>
    </row>
    <row r="11" spans="2:14" ht="23.25" customHeight="1" x14ac:dyDescent="0.15">
      <c r="G11" s="248" t="s">
        <v>213</v>
      </c>
      <c r="H11" s="239"/>
      <c r="I11" s="247" t="s">
        <v>214</v>
      </c>
    </row>
    <row r="12" spans="2:14" ht="23.25" customHeight="1" x14ac:dyDescent="0.2">
      <c r="G12" s="241">
        <f>'Chart Data'!D19</f>
        <v>666.66666666666606</v>
      </c>
      <c r="H12" s="240" t="s">
        <v>0</v>
      </c>
      <c r="I12" s="246">
        <f>'Chart Data'!D24</f>
        <v>34559.999999999993</v>
      </c>
    </row>
    <row r="13" spans="2:14" ht="23.25" customHeight="1" thickBot="1" x14ac:dyDescent="0.25">
      <c r="G13" s="242">
        <f>'Chart Data'!E5</f>
        <v>7999.9999999999927</v>
      </c>
      <c r="H13" s="243" t="s">
        <v>1</v>
      </c>
      <c r="I13" s="244">
        <f>'Chart Data'!E12</f>
        <v>414719.99999999988</v>
      </c>
    </row>
    <row r="14" spans="2:14" ht="12.75" customHeight="1" x14ac:dyDescent="0.15">
      <c r="F14" s="245"/>
      <c r="G14" s="245"/>
      <c r="H14" s="249" t="s">
        <v>215</v>
      </c>
      <c r="I14" s="245"/>
      <c r="J14" s="245"/>
    </row>
    <row r="15" spans="2:14" ht="14" thickBot="1" x14ac:dyDescent="0.2"/>
    <row r="16" spans="2:14" ht="33" customHeight="1" thickBot="1" x14ac:dyDescent="0.2">
      <c r="B16" s="22" t="s">
        <v>146</v>
      </c>
      <c r="C16" s="24"/>
      <c r="D16" s="23"/>
      <c r="E16" s="23"/>
      <c r="F16" s="23"/>
      <c r="G16" s="23"/>
      <c r="H16" s="23"/>
      <c r="I16" s="23"/>
      <c r="J16" s="25"/>
      <c r="N16" s="238"/>
    </row>
    <row r="17" spans="1:21" ht="15.75" customHeight="1" thickBot="1" x14ac:dyDescent="0.2">
      <c r="B17" s="81" t="s">
        <v>194</v>
      </c>
      <c r="C17" s="82"/>
      <c r="D17" s="82" t="s">
        <v>0</v>
      </c>
      <c r="E17" s="82" t="s">
        <v>1</v>
      </c>
      <c r="F17" s="82" t="s">
        <v>2</v>
      </c>
      <c r="G17" s="82"/>
      <c r="H17" s="82"/>
      <c r="I17" s="82"/>
      <c r="J17" s="83" t="s">
        <v>41</v>
      </c>
      <c r="N17" s="238"/>
    </row>
    <row r="18" spans="1:21" ht="9" customHeight="1" x14ac:dyDescent="0.15">
      <c r="A18" s="1"/>
      <c r="B18" s="42"/>
      <c r="C18" s="44"/>
      <c r="D18" s="44"/>
      <c r="E18" s="41"/>
      <c r="F18" s="43"/>
      <c r="G18" s="43"/>
      <c r="H18" s="43"/>
      <c r="I18" s="43"/>
      <c r="J18" s="45"/>
    </row>
    <row r="19" spans="1:21" ht="60" customHeight="1" x14ac:dyDescent="0.15">
      <c r="B19" s="216" t="s">
        <v>72</v>
      </c>
      <c r="C19" s="213"/>
      <c r="D19" s="211">
        <f>'ROI Calculation Worksheet'!F86</f>
        <v>13.33333333333333</v>
      </c>
      <c r="E19" s="212">
        <f>D19*12</f>
        <v>159.99999999999997</v>
      </c>
      <c r="F19" s="212">
        <f>E19*3</f>
        <v>479.99999999999989</v>
      </c>
      <c r="G19" s="349" t="s">
        <v>195</v>
      </c>
      <c r="H19" s="350"/>
      <c r="I19" s="350"/>
      <c r="J19" s="351"/>
      <c r="N19" s="235"/>
      <c r="O19" s="235"/>
      <c r="P19" s="235"/>
      <c r="Q19" s="235"/>
      <c r="R19" s="235"/>
      <c r="S19" s="235"/>
      <c r="T19" s="235"/>
      <c r="U19" s="235"/>
    </row>
    <row r="20" spans="1:21" ht="77.25" customHeight="1" x14ac:dyDescent="0.15">
      <c r="B20" s="216" t="s">
        <v>73</v>
      </c>
      <c r="C20" s="214"/>
      <c r="D20" s="211">
        <f>'ROI Calculation Worksheet'!F88</f>
        <v>96</v>
      </c>
      <c r="E20" s="211">
        <f>D20*12</f>
        <v>1152</v>
      </c>
      <c r="F20" s="211">
        <f>E20*3</f>
        <v>3456</v>
      </c>
      <c r="G20" s="349" t="s">
        <v>196</v>
      </c>
      <c r="H20" s="350"/>
      <c r="I20" s="350"/>
      <c r="J20" s="351"/>
    </row>
    <row r="21" spans="1:21" ht="51" customHeight="1" x14ac:dyDescent="0.15">
      <c r="B21" s="216" t="s">
        <v>140</v>
      </c>
      <c r="C21" s="214"/>
      <c r="D21" s="234">
        <f>'ROI Calculation Worksheet'!F40</f>
        <v>666.66666666666606</v>
      </c>
      <c r="E21" s="234">
        <f>D21*12</f>
        <v>7999.9999999999927</v>
      </c>
      <c r="F21" s="234">
        <f>E21*3</f>
        <v>23999.999999999978</v>
      </c>
      <c r="G21" s="349" t="s">
        <v>197</v>
      </c>
      <c r="H21" s="350"/>
      <c r="I21" s="350"/>
      <c r="J21" s="351"/>
    </row>
    <row r="22" spans="1:21" ht="72.75" customHeight="1" x14ac:dyDescent="0.15">
      <c r="B22" s="216" t="s">
        <v>141</v>
      </c>
      <c r="C22" s="213"/>
      <c r="D22" s="234">
        <f>'ROI Calculation Worksheet'!F87</f>
        <v>34559.999999999993</v>
      </c>
      <c r="E22" s="234">
        <f>D22*12</f>
        <v>414719.99999999988</v>
      </c>
      <c r="F22" s="234">
        <f>E22*3</f>
        <v>1244159.9999999995</v>
      </c>
      <c r="G22" s="349" t="s">
        <v>198</v>
      </c>
      <c r="H22" s="350"/>
      <c r="I22" s="350"/>
      <c r="J22" s="351"/>
      <c r="N22" s="238"/>
    </row>
    <row r="23" spans="1:21" ht="106.5" customHeight="1" x14ac:dyDescent="0.15">
      <c r="B23" s="216" t="s">
        <v>3</v>
      </c>
      <c r="C23" s="215"/>
      <c r="D23" s="234">
        <f>'ROI Calculation Worksheet'!F89</f>
        <v>34518.749999999993</v>
      </c>
      <c r="E23" s="234">
        <f>D23*12</f>
        <v>414224.99999999988</v>
      </c>
      <c r="F23" s="234">
        <f>E23*3</f>
        <v>1242674.9999999995</v>
      </c>
      <c r="G23" s="349" t="s">
        <v>199</v>
      </c>
      <c r="H23" s="350"/>
      <c r="I23" s="350"/>
      <c r="J23" s="351"/>
    </row>
    <row r="24" spans="1:21" ht="12.75" customHeight="1" thickBot="1" x14ac:dyDescent="0.2">
      <c r="B24" s="343"/>
      <c r="C24" s="344"/>
      <c r="D24" s="344"/>
      <c r="E24" s="344"/>
      <c r="F24" s="344"/>
      <c r="G24" s="344"/>
      <c r="H24" s="344"/>
      <c r="I24" s="344"/>
      <c r="J24" s="345"/>
      <c r="K24" s="40"/>
      <c r="L24" s="40"/>
      <c r="M24" s="40"/>
      <c r="N24" s="40"/>
      <c r="O24" s="40"/>
    </row>
    <row r="25" spans="1:21" ht="9.75" customHeight="1" thickBot="1" x14ac:dyDescent="0.2">
      <c r="B25" s="3"/>
      <c r="C25" s="9"/>
      <c r="D25" s="1"/>
      <c r="E25" s="2"/>
      <c r="F25" s="2"/>
      <c r="G25" s="2"/>
      <c r="H25" s="2"/>
      <c r="I25" s="2"/>
      <c r="J25" s="7"/>
      <c r="N25" s="238"/>
    </row>
    <row r="26" spans="1:21" ht="14" x14ac:dyDescent="0.15">
      <c r="B26" s="26" t="str">
        <f>CONCATENATE("In ",ROUND(D19,0)," fewer hours over one month, Collaborator helped developers find ",(D20)," additional bugs at a cost savings of $",ROUND('ROI Calculation Worksheet'!F40,0)," in review")</f>
        <v>In 13 fewer hours over one month, Collaborator helped developers find 96 additional bugs at a cost savings of $667 in review</v>
      </c>
      <c r="C26" s="27"/>
      <c r="D26" s="27"/>
      <c r="E26" s="27"/>
      <c r="F26" s="27"/>
      <c r="G26" s="27"/>
      <c r="H26" s="27"/>
      <c r="I26" s="27"/>
      <c r="J26" s="28"/>
    </row>
    <row r="27" spans="1:21" ht="15" thickBot="1" x14ac:dyDescent="0.2">
      <c r="B27" s="29" t="str">
        <f>CONCATENATE("time alone (from ROI Calculation Worksheet Step 1).  When you include the higher cost to fix bugs after Development, Collaborator saved $", ROUND(D23,0), ".")</f>
        <v>time alone (from ROI Calculation Worksheet Step 1).  When you include the higher cost to fix bugs after Development, Collaborator saved $34519.</v>
      </c>
      <c r="C27" s="30"/>
      <c r="D27" s="30"/>
      <c r="E27" s="30"/>
      <c r="F27" s="30"/>
      <c r="G27" s="30"/>
      <c r="H27" s="30"/>
      <c r="I27" s="30"/>
      <c r="J27" s="31"/>
    </row>
    <row r="28" spans="1:21" ht="7.5" customHeight="1" x14ac:dyDescent="0.15">
      <c r="B28" s="3"/>
      <c r="C28" s="9"/>
      <c r="D28" s="1"/>
      <c r="E28" s="2"/>
      <c r="F28" s="2"/>
      <c r="G28" s="2"/>
      <c r="H28" s="2"/>
      <c r="I28" s="2"/>
      <c r="J28" s="7"/>
    </row>
    <row r="29" spans="1:21" ht="6.75" customHeight="1" thickBot="1" x14ac:dyDescent="0.2">
      <c r="B29" s="3"/>
      <c r="C29" s="9"/>
      <c r="D29" s="1"/>
      <c r="E29" s="2"/>
      <c r="F29" s="2"/>
      <c r="G29" s="2"/>
      <c r="H29" s="2"/>
      <c r="I29" s="2"/>
      <c r="J29" s="7"/>
    </row>
    <row r="30" spans="1:21" ht="17" thickBot="1" x14ac:dyDescent="0.25">
      <c r="B30" s="34" t="s">
        <v>65</v>
      </c>
      <c r="C30" s="35"/>
      <c r="D30" s="20"/>
      <c r="E30" s="20"/>
      <c r="F30" s="20"/>
      <c r="G30" s="20"/>
      <c r="H30" s="20"/>
      <c r="I30" s="20"/>
      <c r="J30" s="21"/>
    </row>
    <row r="31" spans="1:21" x14ac:dyDescent="0.15">
      <c r="B31" s="16"/>
      <c r="C31" s="9"/>
      <c r="D31" s="1"/>
      <c r="E31" s="1"/>
      <c r="F31" s="1"/>
      <c r="G31" s="1"/>
      <c r="H31" s="1"/>
      <c r="I31" s="1"/>
      <c r="J31" s="17"/>
    </row>
    <row r="32" spans="1:21" ht="15" customHeight="1" x14ac:dyDescent="0.15">
      <c r="B32" s="16" t="s">
        <v>4</v>
      </c>
      <c r="C32" s="9"/>
      <c r="D32" s="1"/>
      <c r="E32" s="1"/>
      <c r="F32" s="1"/>
      <c r="G32" s="1"/>
      <c r="H32" s="1"/>
      <c r="I32" s="1"/>
      <c r="J32" s="17"/>
    </row>
    <row r="33" spans="2:10" ht="15" customHeight="1" x14ac:dyDescent="0.15">
      <c r="B33" s="15" t="s">
        <v>5</v>
      </c>
      <c r="C33" s="9"/>
      <c r="D33" s="1"/>
      <c r="E33" s="1"/>
      <c r="F33" s="1"/>
      <c r="G33" s="1"/>
      <c r="H33" s="1"/>
      <c r="I33" s="1"/>
      <c r="J33" s="17"/>
    </row>
    <row r="34" spans="2:10" ht="15" customHeight="1" x14ac:dyDescent="0.15">
      <c r="B34" s="18" t="s">
        <v>74</v>
      </c>
      <c r="C34" s="9"/>
      <c r="D34" s="1"/>
      <c r="E34" s="1"/>
      <c r="F34" s="1"/>
      <c r="G34" s="1"/>
      <c r="H34" s="1"/>
      <c r="I34" s="1"/>
      <c r="J34" s="17"/>
    </row>
    <row r="35" spans="2:10" ht="15" customHeight="1" x14ac:dyDescent="0.15">
      <c r="B35" s="18" t="s">
        <v>6</v>
      </c>
      <c r="C35" s="9"/>
      <c r="D35" s="1"/>
      <c r="E35" s="1"/>
      <c r="F35" s="1"/>
      <c r="G35" s="1"/>
      <c r="H35" s="1"/>
      <c r="I35" s="1"/>
      <c r="J35" s="17"/>
    </row>
    <row r="36" spans="2:10" ht="15" customHeight="1" x14ac:dyDescent="0.15">
      <c r="B36" s="18" t="s">
        <v>75</v>
      </c>
      <c r="C36" s="9"/>
      <c r="D36" s="1"/>
      <c r="E36" s="1"/>
      <c r="F36" s="1"/>
      <c r="G36" s="1"/>
      <c r="H36" s="1"/>
      <c r="I36" s="1"/>
      <c r="J36" s="17"/>
    </row>
    <row r="37" spans="2:10" ht="14.25" customHeight="1" x14ac:dyDescent="0.15">
      <c r="B37" s="18" t="s">
        <v>68</v>
      </c>
      <c r="C37" s="9"/>
      <c r="D37" s="1"/>
      <c r="E37" s="1"/>
      <c r="F37" s="1"/>
      <c r="G37" s="1"/>
      <c r="H37" s="1"/>
      <c r="I37" s="1"/>
      <c r="J37" s="17"/>
    </row>
    <row r="38" spans="2:10" ht="15" customHeight="1" thickBot="1" x14ac:dyDescent="0.2">
      <c r="B38" s="32" t="s">
        <v>67</v>
      </c>
      <c r="C38" s="33"/>
      <c r="D38" s="14"/>
      <c r="E38" s="14"/>
      <c r="F38" s="14"/>
      <c r="G38" s="14"/>
      <c r="H38" s="14"/>
      <c r="I38" s="14"/>
      <c r="J38" s="19"/>
    </row>
    <row r="39" spans="2:10" ht="9.75" customHeight="1" x14ac:dyDescent="0.15">
      <c r="B39" s="10"/>
      <c r="C39" s="11"/>
      <c r="D39" s="10"/>
      <c r="E39" s="10"/>
      <c r="F39" s="10"/>
      <c r="G39" s="10"/>
      <c r="H39" s="10"/>
      <c r="I39" s="10"/>
      <c r="J39" s="12"/>
    </row>
    <row r="40" spans="2:10" ht="6.75" customHeight="1" x14ac:dyDescent="0.15">
      <c r="B40" s="12"/>
      <c r="C40" s="13"/>
      <c r="D40" s="12"/>
      <c r="E40" s="12"/>
      <c r="F40" s="12"/>
      <c r="G40" s="12"/>
      <c r="H40" s="12"/>
      <c r="I40" s="12"/>
      <c r="J40" s="12"/>
    </row>
    <row r="41" spans="2:10" ht="5.25" customHeight="1" thickBot="1" x14ac:dyDescent="0.2"/>
    <row r="42" spans="2:10" ht="17" thickBot="1" x14ac:dyDescent="0.25">
      <c r="B42" s="39" t="s">
        <v>7</v>
      </c>
      <c r="C42" s="39"/>
      <c r="D42" s="39"/>
      <c r="E42" s="39"/>
      <c r="F42" s="39"/>
      <c r="G42" s="39"/>
      <c r="H42" s="39"/>
      <c r="I42" s="39"/>
      <c r="J42" s="39"/>
    </row>
    <row r="43" spans="2:10" ht="15" customHeight="1" x14ac:dyDescent="0.15">
      <c r="B43" s="84" t="s">
        <v>200</v>
      </c>
      <c r="C43" s="9"/>
      <c r="D43" s="1"/>
      <c r="E43" s="1"/>
      <c r="F43" s="1"/>
      <c r="G43" s="1"/>
      <c r="H43" s="1"/>
      <c r="I43" s="1"/>
      <c r="J43" s="17"/>
    </row>
    <row r="44" spans="2:10" ht="12.75" customHeight="1" x14ac:dyDescent="0.15">
      <c r="B44" s="18"/>
      <c r="C44" s="9"/>
      <c r="D44" s="1"/>
      <c r="E44" s="1"/>
      <c r="F44" s="1"/>
      <c r="G44" s="1"/>
      <c r="H44" s="1"/>
      <c r="I44" s="1"/>
      <c r="J44" s="17"/>
    </row>
    <row r="45" spans="2:10" ht="15" customHeight="1" x14ac:dyDescent="0.15">
      <c r="B45" s="36" t="s">
        <v>201</v>
      </c>
      <c r="C45" s="9"/>
      <c r="D45" s="1"/>
      <c r="E45" s="1"/>
      <c r="F45" s="1"/>
      <c r="G45" s="1"/>
      <c r="H45" s="1"/>
      <c r="I45" s="1"/>
      <c r="J45" s="17"/>
    </row>
    <row r="46" spans="2:10" ht="15" customHeight="1" x14ac:dyDescent="0.15">
      <c r="B46" s="36" t="s">
        <v>202</v>
      </c>
      <c r="C46" s="9"/>
      <c r="D46" s="1"/>
      <c r="E46" s="1"/>
      <c r="F46" s="1"/>
      <c r="G46" s="1"/>
      <c r="H46" s="1"/>
      <c r="I46" s="1"/>
      <c r="J46" s="17"/>
    </row>
    <row r="47" spans="2:10" ht="15" customHeight="1" x14ac:dyDescent="0.15">
      <c r="B47" s="18" t="s">
        <v>71</v>
      </c>
      <c r="C47" s="9"/>
      <c r="D47" s="1"/>
      <c r="E47" s="1"/>
      <c r="F47" s="1"/>
      <c r="G47" s="1"/>
      <c r="H47" s="1"/>
      <c r="I47" s="1"/>
      <c r="J47" s="17"/>
    </row>
    <row r="48" spans="2:10" ht="15" customHeight="1" x14ac:dyDescent="0.15">
      <c r="B48" s="36" t="s">
        <v>203</v>
      </c>
      <c r="C48" s="9"/>
      <c r="D48" s="1"/>
      <c r="E48" s="1"/>
      <c r="F48" s="1"/>
      <c r="G48" s="1"/>
      <c r="H48" s="1"/>
      <c r="I48" s="1"/>
      <c r="J48" s="17"/>
    </row>
    <row r="49" spans="2:10" ht="15" customHeight="1" x14ac:dyDescent="0.15">
      <c r="B49" s="18" t="s">
        <v>70</v>
      </c>
      <c r="C49" s="9"/>
      <c r="D49" s="1"/>
      <c r="E49" s="1"/>
      <c r="F49" s="1"/>
      <c r="G49" s="1"/>
      <c r="H49" s="1"/>
      <c r="I49" s="1"/>
      <c r="J49" s="17"/>
    </row>
    <row r="50" spans="2:10" ht="15" customHeight="1" x14ac:dyDescent="0.15">
      <c r="B50" s="36" t="s">
        <v>42</v>
      </c>
      <c r="C50" s="9"/>
      <c r="D50" s="1"/>
      <c r="E50" s="1"/>
      <c r="F50" s="1"/>
      <c r="G50" s="1"/>
      <c r="H50" s="1"/>
      <c r="I50" s="1"/>
      <c r="J50" s="17"/>
    </row>
    <row r="51" spans="2:10" ht="15" customHeight="1" x14ac:dyDescent="0.15">
      <c r="B51" s="36"/>
      <c r="C51" s="9"/>
      <c r="D51" s="1"/>
      <c r="E51" s="1"/>
      <c r="F51" s="1"/>
      <c r="G51" s="1"/>
      <c r="H51" s="1"/>
      <c r="I51" s="1"/>
      <c r="J51" s="17"/>
    </row>
    <row r="52" spans="2:10" x14ac:dyDescent="0.15">
      <c r="B52" s="37" t="s">
        <v>57</v>
      </c>
      <c r="C52" s="9"/>
      <c r="D52" s="1"/>
      <c r="E52" s="1"/>
      <c r="F52" s="1"/>
      <c r="G52" s="1"/>
      <c r="H52" s="1"/>
      <c r="I52" s="1"/>
      <c r="J52" s="17"/>
    </row>
    <row r="53" spans="2:10" x14ac:dyDescent="0.15">
      <c r="B53" s="37" t="s">
        <v>8</v>
      </c>
      <c r="C53" s="9"/>
      <c r="D53" s="1"/>
      <c r="E53" s="1"/>
      <c r="F53" s="1"/>
      <c r="G53" s="1"/>
      <c r="H53" s="1"/>
      <c r="I53" s="1"/>
      <c r="J53" s="17"/>
    </row>
    <row r="54" spans="2:10" x14ac:dyDescent="0.15">
      <c r="B54" s="37" t="s">
        <v>9</v>
      </c>
      <c r="C54" s="9"/>
      <c r="D54" s="1"/>
      <c r="E54" s="1"/>
      <c r="F54" s="1"/>
      <c r="G54" s="1"/>
      <c r="H54" s="1"/>
      <c r="I54" s="1"/>
      <c r="J54" s="17"/>
    </row>
    <row r="55" spans="2:10" ht="14" thickBot="1" x14ac:dyDescent="0.2">
      <c r="B55" s="38"/>
      <c r="C55" s="33"/>
      <c r="D55" s="14"/>
      <c r="E55" s="14"/>
      <c r="F55" s="14"/>
      <c r="G55" s="14"/>
      <c r="H55" s="14"/>
      <c r="I55" s="14"/>
      <c r="J55" s="19"/>
    </row>
  </sheetData>
  <sheetProtection formatCells="0" formatColumns="0" formatRows="0" insertColumns="0" insertRows="0" insertHyperlinks="0" deleteColumns="0" deleteRows="0" sort="0" autoFilter="0" pivotTables="0"/>
  <mergeCells count="7">
    <mergeCell ref="B24:J24"/>
    <mergeCell ref="G10:I10"/>
    <mergeCell ref="G19:J19"/>
    <mergeCell ref="G20:J20"/>
    <mergeCell ref="G21:J21"/>
    <mergeCell ref="G22:J22"/>
    <mergeCell ref="G23:J23"/>
  </mergeCells>
  <phoneticPr fontId="2" type="noConversion"/>
  <pageMargins left="0.4" right="0.4" top="0.75" bottom="0.75" header="0.5" footer="0.5"/>
  <pageSetup scale="50" fitToHeight="2" orientation="portrait" r:id="rId1"/>
  <headerFooter alignWithMargins="0">
    <oddFooter>&amp;L&amp;"Arial,Italic"Code Collaborator ROI Summary&amp;C&amp;"Arial,Italic"Page &amp;P&amp;R&amp;"Arial,Italic"www.smartbear.com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zoomScale="110" zoomScaleNormal="110" workbookViewId="0">
      <selection activeCell="D18" sqref="D18"/>
    </sheetView>
  </sheetViews>
  <sheetFormatPr baseColWidth="10" defaultColWidth="8.83203125" defaultRowHeight="13" x14ac:dyDescent="0.15"/>
  <cols>
    <col min="2" max="2" width="15.33203125" bestFit="1" customWidth="1"/>
    <col min="3" max="3" width="11.6640625" bestFit="1" customWidth="1"/>
    <col min="4" max="4" width="11" bestFit="1" customWidth="1"/>
    <col min="5" max="5" width="12.33203125" bestFit="1" customWidth="1"/>
    <col min="6" max="6" width="13.6640625" bestFit="1" customWidth="1"/>
  </cols>
  <sheetData>
    <row r="2" spans="2:20" x14ac:dyDescent="0.15">
      <c r="B2" s="236" t="s">
        <v>207</v>
      </c>
      <c r="C2" s="236"/>
      <c r="D2" s="236" t="str">
        <f>Summary!D17</f>
        <v>Monthly</v>
      </c>
      <c r="E2" s="236" t="str">
        <f>Summary!E17</f>
        <v>Annually</v>
      </c>
      <c r="F2" s="236" t="str">
        <f>Summary!F17</f>
        <v>Over 3 Years</v>
      </c>
    </row>
    <row r="3" spans="2:20" x14ac:dyDescent="0.15">
      <c r="B3" t="s">
        <v>205</v>
      </c>
      <c r="C3" t="s">
        <v>210</v>
      </c>
      <c r="D3" s="235">
        <f>'ROI Calculation Worksheet'!$D$38</f>
        <v>4000</v>
      </c>
      <c r="E3" s="235">
        <f>D3*12</f>
        <v>48000</v>
      </c>
      <c r="F3" s="235">
        <f>E3*3</f>
        <v>144000</v>
      </c>
      <c r="G3" s="235"/>
      <c r="H3" s="235"/>
      <c r="I3" s="235"/>
      <c r="J3" s="235"/>
      <c r="K3" s="235"/>
      <c r="L3" s="235"/>
      <c r="M3" s="235"/>
      <c r="N3" s="235"/>
      <c r="O3" s="235"/>
      <c r="P3" s="235"/>
      <c r="Q3" s="235"/>
      <c r="R3" s="235"/>
      <c r="S3" s="235"/>
      <c r="T3" s="235"/>
    </row>
    <row r="4" spans="2:20" x14ac:dyDescent="0.15">
      <c r="B4" t="s">
        <v>206</v>
      </c>
      <c r="C4" t="s">
        <v>210</v>
      </c>
      <c r="D4" s="235">
        <f>'ROI Calculation Worksheet'!F38</f>
        <v>3333.3333333333339</v>
      </c>
      <c r="E4" s="235">
        <f>D4*12</f>
        <v>40000.000000000007</v>
      </c>
      <c r="F4" s="235">
        <f>E4*3</f>
        <v>120000.00000000003</v>
      </c>
      <c r="G4" s="235"/>
      <c r="H4" s="235"/>
      <c r="I4" s="235"/>
      <c r="J4" s="235"/>
      <c r="K4" s="235"/>
      <c r="L4" s="235"/>
      <c r="M4" s="235"/>
      <c r="N4" s="235"/>
      <c r="O4" s="235"/>
      <c r="P4" s="235"/>
      <c r="Q4" s="235"/>
      <c r="R4" s="235"/>
      <c r="S4" s="235"/>
      <c r="T4" s="235"/>
    </row>
    <row r="5" spans="2:20" x14ac:dyDescent="0.15">
      <c r="C5" t="s">
        <v>208</v>
      </c>
      <c r="D5" s="235">
        <f>'ROI Calculation Worksheet'!F40</f>
        <v>666.66666666666606</v>
      </c>
      <c r="E5" s="235">
        <f>Summary!E21</f>
        <v>7999.9999999999927</v>
      </c>
      <c r="F5" s="235">
        <f>Summary!F21</f>
        <v>23999.999999999978</v>
      </c>
      <c r="G5" s="235"/>
      <c r="H5" s="235"/>
      <c r="I5" s="235"/>
      <c r="J5" s="235"/>
      <c r="K5" s="235"/>
      <c r="L5" s="235"/>
      <c r="M5" s="235"/>
      <c r="N5" s="235"/>
      <c r="O5" s="235"/>
      <c r="P5" s="235"/>
      <c r="Q5" s="235"/>
      <c r="R5" s="235"/>
      <c r="S5" s="235"/>
      <c r="T5" s="235"/>
    </row>
    <row r="6" spans="2:20" x14ac:dyDescent="0.15">
      <c r="G6" s="235"/>
      <c r="H6" s="235"/>
      <c r="I6" s="235"/>
      <c r="J6" s="235"/>
      <c r="K6" s="235"/>
      <c r="L6" s="235"/>
      <c r="M6" s="235"/>
      <c r="N6" s="235"/>
      <c r="O6" s="235"/>
      <c r="P6" s="235"/>
      <c r="Q6" s="235"/>
      <c r="R6" s="235"/>
      <c r="S6" s="235"/>
      <c r="T6" s="235"/>
    </row>
    <row r="7" spans="2:20" x14ac:dyDescent="0.15">
      <c r="G7" s="235"/>
      <c r="H7" s="235"/>
      <c r="I7" s="235"/>
      <c r="J7" s="235"/>
      <c r="K7" s="235"/>
      <c r="L7" s="235"/>
      <c r="M7" s="235"/>
      <c r="N7" s="235"/>
      <c r="O7" s="235"/>
      <c r="P7" s="235"/>
      <c r="Q7" s="235"/>
      <c r="R7" s="235"/>
      <c r="S7" s="235"/>
      <c r="T7" s="235"/>
    </row>
    <row r="8" spans="2:20" x14ac:dyDescent="0.15">
      <c r="G8" s="235"/>
      <c r="H8" s="235"/>
      <c r="I8" s="235"/>
      <c r="J8" s="235"/>
      <c r="K8" s="235"/>
      <c r="L8" s="235"/>
      <c r="M8" s="235"/>
      <c r="N8" s="235"/>
      <c r="O8" s="235"/>
      <c r="P8" s="235"/>
      <c r="Q8" s="235"/>
      <c r="R8" s="235"/>
      <c r="S8" s="235"/>
      <c r="T8" s="235"/>
    </row>
    <row r="9" spans="2:20" x14ac:dyDescent="0.15">
      <c r="B9" s="236" t="s">
        <v>209</v>
      </c>
      <c r="C9" s="236"/>
      <c r="D9" s="236" t="str">
        <f>Summary!D17</f>
        <v>Monthly</v>
      </c>
      <c r="E9" s="236" t="str">
        <f>Summary!E17</f>
        <v>Annually</v>
      </c>
      <c r="F9" s="236" t="str">
        <f>Summary!F17</f>
        <v>Over 3 Years</v>
      </c>
      <c r="G9" s="235"/>
      <c r="H9" s="235"/>
      <c r="I9" s="235"/>
      <c r="J9" s="235"/>
      <c r="K9" s="235"/>
      <c r="L9" s="235"/>
      <c r="M9" s="235"/>
      <c r="N9" s="235"/>
      <c r="O9" s="235"/>
      <c r="P9" s="235"/>
      <c r="Q9" s="235"/>
      <c r="R9" s="235"/>
      <c r="S9" s="235"/>
      <c r="T9" s="235"/>
    </row>
    <row r="10" spans="2:20" x14ac:dyDescent="0.15">
      <c r="B10" t="s">
        <v>205</v>
      </c>
      <c r="C10" t="s">
        <v>210</v>
      </c>
      <c r="D10" s="235">
        <f>'ROI Calculation Worksheet'!D67</f>
        <v>34559.999999999993</v>
      </c>
      <c r="E10" s="235">
        <f>E12</f>
        <v>414719.99999999988</v>
      </c>
      <c r="F10" s="235">
        <f>F12</f>
        <v>1244159.9999999995</v>
      </c>
      <c r="G10" s="235"/>
      <c r="H10" s="235"/>
      <c r="I10" s="235"/>
      <c r="J10" s="235"/>
      <c r="K10" s="235"/>
      <c r="L10" s="235"/>
      <c r="M10" s="235"/>
      <c r="N10" s="235"/>
      <c r="O10" s="235"/>
      <c r="P10" s="235"/>
      <c r="Q10" s="235"/>
      <c r="R10" s="235"/>
      <c r="S10" s="235"/>
      <c r="T10" s="235"/>
    </row>
    <row r="11" spans="2:20" x14ac:dyDescent="0.15">
      <c r="B11" t="s">
        <v>206</v>
      </c>
      <c r="C11" t="s">
        <v>210</v>
      </c>
      <c r="G11" s="235"/>
      <c r="H11" s="235"/>
      <c r="I11" s="235"/>
      <c r="J11" s="235"/>
      <c r="K11" s="235"/>
      <c r="L11" s="235"/>
      <c r="M11" s="235"/>
      <c r="N11" s="235"/>
      <c r="O11" s="235"/>
      <c r="P11" s="235"/>
      <c r="Q11" s="235"/>
      <c r="R11" s="235"/>
      <c r="S11" s="235"/>
      <c r="T11" s="235"/>
    </row>
    <row r="12" spans="2:20" x14ac:dyDescent="0.15">
      <c r="C12" t="s">
        <v>208</v>
      </c>
      <c r="D12" s="235">
        <f>Summary!D22</f>
        <v>34559.999999999993</v>
      </c>
      <c r="E12" s="235">
        <f>Summary!E22</f>
        <v>414719.99999999988</v>
      </c>
      <c r="F12" s="235">
        <f>Summary!F22</f>
        <v>1244159.9999999995</v>
      </c>
      <c r="G12" s="235"/>
      <c r="H12" s="235"/>
      <c r="I12" s="235"/>
      <c r="J12" s="235"/>
      <c r="K12" s="235"/>
      <c r="L12" s="235"/>
      <c r="M12" s="235"/>
      <c r="N12" s="235"/>
      <c r="O12" s="235"/>
      <c r="P12" s="235"/>
      <c r="Q12" s="235"/>
      <c r="R12" s="235"/>
      <c r="S12" s="235"/>
      <c r="T12" s="235"/>
    </row>
    <row r="13" spans="2:20" x14ac:dyDescent="0.15">
      <c r="D13" s="235"/>
      <c r="E13" s="235"/>
      <c r="F13" s="235"/>
      <c r="G13" s="235"/>
      <c r="H13" s="235"/>
      <c r="I13" s="235"/>
      <c r="J13" s="235"/>
      <c r="K13" s="235"/>
      <c r="L13" s="235"/>
      <c r="M13" s="235"/>
      <c r="N13" s="235"/>
      <c r="O13" s="235"/>
      <c r="P13" s="235"/>
      <c r="Q13" s="235"/>
      <c r="R13" s="235"/>
      <c r="S13" s="235"/>
      <c r="T13" s="235"/>
    </row>
    <row r="14" spans="2:20" x14ac:dyDescent="0.15">
      <c r="D14" s="235"/>
      <c r="E14" s="235"/>
      <c r="F14" s="235"/>
      <c r="G14" s="235"/>
      <c r="H14" s="235"/>
      <c r="I14" s="235"/>
      <c r="J14" s="235"/>
      <c r="K14" s="235"/>
      <c r="L14" s="235"/>
      <c r="M14" s="235"/>
      <c r="N14" s="235"/>
      <c r="O14" s="235"/>
      <c r="P14" s="235"/>
      <c r="Q14" s="235"/>
      <c r="R14" s="235"/>
      <c r="S14" s="235"/>
      <c r="T14" s="235"/>
    </row>
    <row r="15" spans="2:20" x14ac:dyDescent="0.15">
      <c r="D15" s="235"/>
      <c r="E15" s="235"/>
      <c r="F15" s="235"/>
      <c r="G15" s="235"/>
      <c r="H15" s="235"/>
      <c r="I15" s="235"/>
      <c r="J15" s="235"/>
      <c r="K15" s="235"/>
      <c r="L15" s="235"/>
      <c r="M15" s="235"/>
      <c r="N15" s="235"/>
      <c r="O15" s="235"/>
      <c r="P15" s="235"/>
      <c r="Q15" s="235"/>
      <c r="R15" s="235"/>
      <c r="S15" s="235"/>
      <c r="T15" s="235"/>
    </row>
    <row r="16" spans="2:20" x14ac:dyDescent="0.15">
      <c r="B16" s="236" t="s">
        <v>207</v>
      </c>
      <c r="C16" t="s">
        <v>205</v>
      </c>
      <c r="D16" t="s">
        <v>206</v>
      </c>
      <c r="F16" s="235"/>
      <c r="G16" s="235"/>
      <c r="H16" s="235"/>
      <c r="I16" s="235"/>
      <c r="J16" s="235"/>
      <c r="K16" s="235"/>
      <c r="L16" s="235"/>
      <c r="M16" s="235"/>
      <c r="N16" s="235"/>
      <c r="O16" s="235"/>
      <c r="P16" s="235"/>
      <c r="Q16" s="235"/>
      <c r="R16" s="235"/>
      <c r="S16" s="235"/>
      <c r="T16" s="235"/>
    </row>
    <row r="17" spans="2:20" x14ac:dyDescent="0.15">
      <c r="B17" s="236" t="s">
        <v>210</v>
      </c>
      <c r="C17" s="235">
        <f>'ROI Calculation Worksheet'!D38</f>
        <v>4000</v>
      </c>
      <c r="D17" s="235"/>
      <c r="E17" s="235"/>
      <c r="F17" s="235"/>
      <c r="G17" s="235"/>
      <c r="H17" s="235"/>
      <c r="I17" s="235"/>
      <c r="J17" s="235"/>
      <c r="K17" s="235"/>
      <c r="L17" s="235"/>
      <c r="M17" s="235"/>
      <c r="N17" s="235"/>
      <c r="O17" s="235"/>
      <c r="P17" s="235"/>
      <c r="Q17" s="235"/>
      <c r="R17" s="235"/>
      <c r="S17" s="235"/>
      <c r="T17" s="235"/>
    </row>
    <row r="18" spans="2:20" x14ac:dyDescent="0.15">
      <c r="B18" s="236" t="s">
        <v>210</v>
      </c>
      <c r="C18" s="235"/>
      <c r="D18" s="235">
        <f>'ROI Calculation Worksheet'!F38</f>
        <v>3333.3333333333339</v>
      </c>
    </row>
    <row r="19" spans="2:20" x14ac:dyDescent="0.15">
      <c r="B19" s="237" t="s">
        <v>208</v>
      </c>
      <c r="C19" s="235"/>
      <c r="D19" s="235">
        <f>'ROI Calculation Worksheet'!F40</f>
        <v>666.66666666666606</v>
      </c>
    </row>
    <row r="21" spans="2:20" x14ac:dyDescent="0.15">
      <c r="B21" s="236" t="s">
        <v>209</v>
      </c>
      <c r="C21" t="s">
        <v>205</v>
      </c>
      <c r="D21" t="s">
        <v>206</v>
      </c>
      <c r="E21" s="236"/>
    </row>
    <row r="22" spans="2:20" x14ac:dyDescent="0.15">
      <c r="B22" s="236" t="s">
        <v>211</v>
      </c>
      <c r="C22" s="235">
        <f>'ROI Calculation Worksheet'!D67</f>
        <v>34559.999999999993</v>
      </c>
    </row>
    <row r="23" spans="2:20" x14ac:dyDescent="0.15">
      <c r="B23" s="236" t="s">
        <v>211</v>
      </c>
      <c r="C23" s="235"/>
      <c r="D23" s="235"/>
    </row>
    <row r="24" spans="2:20" x14ac:dyDescent="0.15">
      <c r="B24" s="237" t="s">
        <v>208</v>
      </c>
      <c r="C24" s="235"/>
      <c r="D24" s="235">
        <f>'ROI Calculation Worksheet'!F69</f>
        <v>34559.999999999993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ROI Calculation Worksheet</vt:lpstr>
      <vt:lpstr>Summary</vt:lpstr>
      <vt:lpstr>Chart Data</vt:lpstr>
    </vt:vector>
  </TitlesOfParts>
  <Company>Smart Bear Software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Wells</dc:creator>
  <cp:lastModifiedBy>Microsoft Office User</cp:lastModifiedBy>
  <cp:lastPrinted>2016-09-29T14:56:16Z</cp:lastPrinted>
  <dcterms:created xsi:type="dcterms:W3CDTF">2008-12-02T00:15:11Z</dcterms:created>
  <dcterms:modified xsi:type="dcterms:W3CDTF">2018-04-04T20:29:23Z</dcterms:modified>
</cp:coreProperties>
</file>